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P202" i="4"/>
  <c r="F121"/>
  <c r="P129"/>
  <c r="F165"/>
  <c r="F68"/>
  <c r="P159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186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45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06"/>
  <c r="Y80"/>
  <c r="Y81"/>
  <c r="Y82"/>
  <c r="Y83"/>
  <c r="Y84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29"/>
  <c r="F60" l="1"/>
  <c r="F53"/>
  <c r="F176"/>
  <c r="F167"/>
  <c r="F162"/>
  <c r="F150"/>
  <c r="F147"/>
  <c r="F127"/>
  <c r="F64"/>
  <c r="F55"/>
  <c r="F51"/>
  <c r="F47"/>
  <c r="F43"/>
  <c r="F83"/>
  <c r="F172"/>
  <c r="F161"/>
  <c r="F154"/>
  <c r="F145"/>
  <c r="F122"/>
  <c r="F119"/>
  <c r="F117"/>
  <c r="F107"/>
  <c r="F52" l="1"/>
  <c r="F153"/>
  <c r="F124" l="1"/>
  <c r="F84"/>
  <c r="G84" s="1"/>
  <c r="N84"/>
  <c r="F120"/>
  <c r="F17"/>
  <c r="F49"/>
  <c r="F201"/>
  <c r="O84" l="1"/>
  <c r="H84"/>
  <c r="I84" s="1"/>
  <c r="J84" l="1"/>
  <c r="K84" s="1"/>
  <c r="L84" s="1"/>
  <c r="M84" s="1"/>
  <c r="Q84" s="1"/>
  <c r="N191"/>
  <c r="F191"/>
  <c r="O191" s="1"/>
  <c r="N204"/>
  <c r="F204"/>
  <c r="O204" s="1"/>
  <c r="G201"/>
  <c r="H201"/>
  <c r="J201" s="1"/>
  <c r="K201" s="1"/>
  <c r="N201"/>
  <c r="O201"/>
  <c r="N205"/>
  <c r="F205"/>
  <c r="H205" s="1"/>
  <c r="N202"/>
  <c r="F202"/>
  <c r="H202" s="1"/>
  <c r="N200"/>
  <c r="F200"/>
  <c r="H200" s="1"/>
  <c r="N198"/>
  <c r="F198"/>
  <c r="H198" s="1"/>
  <c r="N197"/>
  <c r="F197"/>
  <c r="O197" s="1"/>
  <c r="N186"/>
  <c r="F186"/>
  <c r="O186" s="1"/>
  <c r="G198" l="1"/>
  <c r="G200"/>
  <c r="G202"/>
  <c r="G205"/>
  <c r="O198"/>
  <c r="O200"/>
  <c r="O202"/>
  <c r="O205"/>
  <c r="H191"/>
  <c r="G191"/>
  <c r="H204"/>
  <c r="G204"/>
  <c r="I201"/>
  <c r="L201" s="1"/>
  <c r="I205"/>
  <c r="J205"/>
  <c r="K205" s="1"/>
  <c r="I202"/>
  <c r="J202"/>
  <c r="K202" s="1"/>
  <c r="I200"/>
  <c r="J200"/>
  <c r="K200" s="1"/>
  <c r="I198"/>
  <c r="J198"/>
  <c r="K198" s="1"/>
  <c r="H197"/>
  <c r="G197"/>
  <c r="H186"/>
  <c r="G186"/>
  <c r="F137"/>
  <c r="L205" l="1"/>
  <c r="M205" s="1"/>
  <c r="Q205" s="1"/>
  <c r="L202"/>
  <c r="M202" s="1"/>
  <c r="Q202" s="1"/>
  <c r="L198"/>
  <c r="M198" s="1"/>
  <c r="Q198" s="1"/>
  <c r="L200"/>
  <c r="M200" s="1"/>
  <c r="Q200" s="1"/>
  <c r="M201"/>
  <c r="Q201" s="1"/>
  <c r="I191"/>
  <c r="J191"/>
  <c r="K191" s="1"/>
  <c r="J204"/>
  <c r="K204" s="1"/>
  <c r="I204"/>
  <c r="I197"/>
  <c r="J197"/>
  <c r="K197" s="1"/>
  <c r="J186"/>
  <c r="K186" s="1"/>
  <c r="I186"/>
  <c r="F40"/>
  <c r="F164"/>
  <c r="L191" l="1"/>
  <c r="M191" s="1"/>
  <c r="Q191" s="1"/>
  <c r="L204"/>
  <c r="M204" s="1"/>
  <c r="Q204" s="1"/>
  <c r="L197"/>
  <c r="M197" s="1"/>
  <c r="Q197" s="1"/>
  <c r="L186"/>
  <c r="M186" s="1"/>
  <c r="Q186" s="1"/>
  <c r="F128"/>
  <c r="F25" l="1"/>
  <c r="F57"/>
  <c r="F65"/>
  <c r="F44" l="1"/>
  <c r="F158" l="1"/>
  <c r="F155"/>
  <c r="F146"/>
  <c r="F106"/>
  <c r="F193"/>
  <c r="F63"/>
  <c r="F38"/>
  <c r="F166"/>
  <c r="F177"/>
  <c r="F151" l="1"/>
  <c r="F148"/>
  <c r="F136" l="1"/>
  <c r="F126"/>
  <c r="F108"/>
  <c r="F59"/>
  <c r="F50"/>
  <c r="F81" l="1"/>
  <c r="F173" l="1"/>
  <c r="F15" l="1"/>
  <c r="N207" l="1"/>
  <c r="F207"/>
  <c r="H207" s="1"/>
  <c r="I207" s="1"/>
  <c r="N206"/>
  <c r="F206"/>
  <c r="N196"/>
  <c r="L196"/>
  <c r="M196" s="1"/>
  <c r="F196"/>
  <c r="N195"/>
  <c r="F195"/>
  <c r="H195" s="1"/>
  <c r="N194"/>
  <c r="F194"/>
  <c r="H194" s="1"/>
  <c r="N193"/>
  <c r="H193"/>
  <c r="N192"/>
  <c r="F192"/>
  <c r="H192" s="1"/>
  <c r="N190"/>
  <c r="F190"/>
  <c r="H190" s="1"/>
  <c r="Q189"/>
  <c r="N188"/>
  <c r="F188"/>
  <c r="O188" s="1"/>
  <c r="N187"/>
  <c r="F187"/>
  <c r="G187" s="1"/>
  <c r="H187" l="1"/>
  <c r="J187" s="1"/>
  <c r="K187" s="1"/>
  <c r="Q196"/>
  <c r="O196"/>
  <c r="O206"/>
  <c r="H206"/>
  <c r="I206" s="1"/>
  <c r="G193"/>
  <c r="G195"/>
  <c r="H188"/>
  <c r="G188"/>
  <c r="O193"/>
  <c r="O195"/>
  <c r="O190"/>
  <c r="G192"/>
  <c r="O194"/>
  <c r="G207"/>
  <c r="O207"/>
  <c r="G190"/>
  <c r="O192"/>
  <c r="G194"/>
  <c r="G206"/>
  <c r="I192"/>
  <c r="J192"/>
  <c r="K192" s="1"/>
  <c r="I195"/>
  <c r="J195"/>
  <c r="K195" s="1"/>
  <c r="I190"/>
  <c r="J190"/>
  <c r="K190" s="1"/>
  <c r="I194"/>
  <c r="J194"/>
  <c r="K194" s="1"/>
  <c r="I193"/>
  <c r="J193"/>
  <c r="K193" s="1"/>
  <c r="O187"/>
  <c r="J207"/>
  <c r="K207" s="1"/>
  <c r="L193" l="1"/>
  <c r="M193" s="1"/>
  <c r="Q193" s="1"/>
  <c r="I187"/>
  <c r="L187" s="1"/>
  <c r="M187" s="1"/>
  <c r="Q187" s="1"/>
  <c r="J206"/>
  <c r="K206" s="1"/>
  <c r="L206" s="1"/>
  <c r="M206" s="1"/>
  <c r="Q206" s="1"/>
  <c r="L195"/>
  <c r="M195" s="1"/>
  <c r="Q195" s="1"/>
  <c r="L190"/>
  <c r="M190" s="1"/>
  <c r="Q190" s="1"/>
  <c r="J188"/>
  <c r="K188" s="1"/>
  <c r="I188"/>
  <c r="L207"/>
  <c r="M207" s="1"/>
  <c r="Q207" s="1"/>
  <c r="L194"/>
  <c r="M194" s="1"/>
  <c r="Q194" s="1"/>
  <c r="L192"/>
  <c r="M192" s="1"/>
  <c r="Q192" s="1"/>
  <c r="L188" l="1"/>
  <c r="M188" s="1"/>
  <c r="Q188" s="1"/>
  <c r="F168" l="1"/>
  <c r="F169" l="1"/>
  <c r="F159"/>
  <c r="F27" l="1"/>
  <c r="F152"/>
  <c r="F130" l="1"/>
  <c r="F56" l="1"/>
  <c r="N110" l="1"/>
  <c r="F135"/>
  <c r="F18" l="1"/>
  <c r="F163" l="1"/>
  <c r="F134" l="1"/>
  <c r="F133"/>
  <c r="F125"/>
  <c r="F118"/>
  <c r="F80" l="1"/>
  <c r="F111" l="1"/>
  <c r="F67"/>
  <c r="F123" l="1"/>
  <c r="F46"/>
  <c r="F61"/>
  <c r="F109" l="1"/>
  <c r="F54" l="1"/>
  <c r="F42" l="1"/>
  <c r="F160" l="1"/>
  <c r="F21" l="1"/>
  <c r="F69" l="1"/>
  <c r="F9" l="1"/>
  <c r="F114" l="1"/>
  <c r="N83" l="1"/>
  <c r="N158" l="1"/>
  <c r="N174"/>
  <c r="N175"/>
  <c r="N176"/>
  <c r="N177"/>
  <c r="F174"/>
  <c r="F175"/>
  <c r="N173"/>
  <c r="N172"/>
  <c r="N169"/>
  <c r="N168"/>
  <c r="N167"/>
  <c r="N166"/>
  <c r="N165"/>
  <c r="N164"/>
  <c r="N160"/>
  <c r="N161"/>
  <c r="N162"/>
  <c r="N163"/>
  <c r="N159"/>
  <c r="N155"/>
  <c r="N147"/>
  <c r="N148"/>
  <c r="N149"/>
  <c r="N150"/>
  <c r="N151"/>
  <c r="N152"/>
  <c r="N153"/>
  <c r="N154"/>
  <c r="G147"/>
  <c r="F149"/>
  <c r="G152"/>
  <c r="N146"/>
  <c r="N145"/>
  <c r="N137"/>
  <c r="N136"/>
  <c r="N135"/>
  <c r="N134"/>
  <c r="N133"/>
  <c r="N130"/>
  <c r="N129"/>
  <c r="N128"/>
  <c r="N118"/>
  <c r="N119"/>
  <c r="N120"/>
  <c r="N121"/>
  <c r="N122"/>
  <c r="N123"/>
  <c r="N124"/>
  <c r="N125"/>
  <c r="N126"/>
  <c r="N127"/>
  <c r="N117"/>
  <c r="N114"/>
  <c r="N108"/>
  <c r="N109"/>
  <c r="N111"/>
  <c r="N112"/>
  <c r="N113"/>
  <c r="F110"/>
  <c r="F112"/>
  <c r="F113"/>
  <c r="N107"/>
  <c r="N106"/>
  <c r="N80"/>
  <c r="N81"/>
  <c r="N82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O48" s="1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52" l="1"/>
  <c r="J152" s="1"/>
  <c r="K152" s="1"/>
  <c r="H147"/>
  <c r="J147" s="1"/>
  <c r="K147" s="1"/>
  <c r="I152" l="1"/>
  <c r="L152" s="1"/>
  <c r="I147"/>
  <c r="L147" s="1"/>
  <c r="O165" l="1"/>
  <c r="H165" l="1"/>
  <c r="J165" s="1"/>
  <c r="K165" s="1"/>
  <c r="G165"/>
  <c r="I165" l="1"/>
  <c r="L165" s="1"/>
  <c r="M165" l="1"/>
  <c r="Q165" s="1"/>
  <c r="G148" l="1"/>
  <c r="H148" l="1"/>
  <c r="I148" l="1"/>
  <c r="J148"/>
  <c r="K148" s="1"/>
  <c r="L148" l="1"/>
  <c r="M148" s="1"/>
  <c r="Q148" s="1"/>
  <c r="O148" l="1"/>
  <c r="G33" l="1"/>
  <c r="O162"/>
  <c r="H33" l="1"/>
  <c r="I33" s="1"/>
  <c r="J33" l="1"/>
  <c r="K33" s="1"/>
  <c r="L33" s="1"/>
  <c r="M33" l="1"/>
  <c r="Q33" s="1"/>
  <c r="O81"/>
  <c r="G107"/>
  <c r="G111"/>
  <c r="G119"/>
  <c r="G123"/>
  <c r="G126"/>
  <c r="G127"/>
  <c r="G136"/>
  <c r="G145"/>
  <c r="G151"/>
  <c r="G155"/>
  <c r="G161"/>
  <c r="G167"/>
  <c r="G169"/>
  <c r="G173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76"/>
  <c r="H176"/>
  <c r="G176"/>
  <c r="H174"/>
  <c r="G174"/>
  <c r="O172"/>
  <c r="H172"/>
  <c r="G172"/>
  <c r="O168"/>
  <c r="H168"/>
  <c r="G168"/>
  <c r="H166"/>
  <c r="G166"/>
  <c r="O164"/>
  <c r="H164"/>
  <c r="G164"/>
  <c r="H162"/>
  <c r="G162"/>
  <c r="H160"/>
  <c r="G160"/>
  <c r="O158"/>
  <c r="H158"/>
  <c r="G158"/>
  <c r="H154"/>
  <c r="G154"/>
  <c r="O152"/>
  <c r="H150"/>
  <c r="G150"/>
  <c r="H146"/>
  <c r="G146"/>
  <c r="O137"/>
  <c r="H137"/>
  <c r="G137"/>
  <c r="O135"/>
  <c r="H135"/>
  <c r="G135"/>
  <c r="O133"/>
  <c r="H133"/>
  <c r="G133"/>
  <c r="O129"/>
  <c r="H129"/>
  <c r="G129"/>
  <c r="O127"/>
  <c r="H127"/>
  <c r="H124"/>
  <c r="G124"/>
  <c r="O122"/>
  <c r="H122"/>
  <c r="G122"/>
  <c r="H120"/>
  <c r="G120"/>
  <c r="H118"/>
  <c r="G118"/>
  <c r="H114"/>
  <c r="G114"/>
  <c r="O112"/>
  <c r="H112"/>
  <c r="G112"/>
  <c r="O110"/>
  <c r="H110"/>
  <c r="G110"/>
  <c r="O108"/>
  <c r="H108"/>
  <c r="G108"/>
  <c r="H106"/>
  <c r="G106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77"/>
  <c r="H177"/>
  <c r="H175"/>
  <c r="H173"/>
  <c r="O169"/>
  <c r="H169"/>
  <c r="O167"/>
  <c r="H167"/>
  <c r="O163"/>
  <c r="H163"/>
  <c r="O161"/>
  <c r="H161"/>
  <c r="O159"/>
  <c r="H159"/>
  <c r="O155"/>
  <c r="H155"/>
  <c r="O153"/>
  <c r="H153"/>
  <c r="O151"/>
  <c r="H151"/>
  <c r="O149"/>
  <c r="H149"/>
  <c r="O145"/>
  <c r="H145"/>
  <c r="H136"/>
  <c r="O134"/>
  <c r="H134"/>
  <c r="H130"/>
  <c r="H128"/>
  <c r="H126"/>
  <c r="O125"/>
  <c r="H125"/>
  <c r="H123"/>
  <c r="O121"/>
  <c r="H121"/>
  <c r="H119"/>
  <c r="O117"/>
  <c r="H117"/>
  <c r="O113"/>
  <c r="H113"/>
  <c r="O111"/>
  <c r="H111"/>
  <c r="O109"/>
  <c r="H109"/>
  <c r="O107"/>
  <c r="H107"/>
  <c r="O82"/>
  <c r="H82"/>
  <c r="G82"/>
  <c r="O80"/>
  <c r="H80"/>
  <c r="G80"/>
  <c r="G26"/>
  <c r="G22"/>
  <c r="G177"/>
  <c r="G175"/>
  <c r="G163"/>
  <c r="G159"/>
  <c r="G153"/>
  <c r="G149"/>
  <c r="G134"/>
  <c r="G130"/>
  <c r="G128"/>
  <c r="G125"/>
  <c r="G121"/>
  <c r="G117"/>
  <c r="G113"/>
  <c r="G109"/>
  <c r="G83"/>
  <c r="G81"/>
  <c r="G79"/>
  <c r="H83"/>
  <c r="H81"/>
  <c r="H79"/>
  <c r="L68" l="1"/>
  <c r="M68" s="1"/>
  <c r="Q68" s="1"/>
  <c r="L60"/>
  <c r="M60" s="1"/>
  <c r="Q60" s="1"/>
  <c r="L64"/>
  <c r="M64" s="1"/>
  <c r="Q64" s="1"/>
  <c r="L17"/>
  <c r="M17" s="1"/>
  <c r="Q17" s="1"/>
  <c r="L25"/>
  <c r="M25" s="1"/>
  <c r="Q25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108"/>
  <c r="K108" s="1"/>
  <c r="I108"/>
  <c r="J112"/>
  <c r="K112" s="1"/>
  <c r="I112"/>
  <c r="J120"/>
  <c r="K120" s="1"/>
  <c r="I120"/>
  <c r="J124"/>
  <c r="K124" s="1"/>
  <c r="I124"/>
  <c r="J127"/>
  <c r="K127" s="1"/>
  <c r="I127"/>
  <c r="J129"/>
  <c r="K129" s="1"/>
  <c r="I129"/>
  <c r="J133"/>
  <c r="K133" s="1"/>
  <c r="I133"/>
  <c r="J162"/>
  <c r="K162" s="1"/>
  <c r="I162"/>
  <c r="J168"/>
  <c r="K168" s="1"/>
  <c r="I168"/>
  <c r="J174"/>
  <c r="K174" s="1"/>
  <c r="I174"/>
  <c r="J83"/>
  <c r="K83" s="1"/>
  <c r="I83"/>
  <c r="J80"/>
  <c r="K80" s="1"/>
  <c r="I80"/>
  <c r="J107"/>
  <c r="K107" s="1"/>
  <c r="I107"/>
  <c r="I109"/>
  <c r="J109"/>
  <c r="K109" s="1"/>
  <c r="J111"/>
  <c r="K111" s="1"/>
  <c r="I111"/>
  <c r="I113"/>
  <c r="J113"/>
  <c r="K113" s="1"/>
  <c r="I117"/>
  <c r="J117"/>
  <c r="K117" s="1"/>
  <c r="J119"/>
  <c r="K119" s="1"/>
  <c r="I119"/>
  <c r="I121"/>
  <c r="L121" s="1"/>
  <c r="J121"/>
  <c r="K121" s="1"/>
  <c r="J123"/>
  <c r="K123" s="1"/>
  <c r="I123"/>
  <c r="I125"/>
  <c r="J125"/>
  <c r="K125" s="1"/>
  <c r="J126"/>
  <c r="K126" s="1"/>
  <c r="I126"/>
  <c r="I128"/>
  <c r="J128"/>
  <c r="K128" s="1"/>
  <c r="I130"/>
  <c r="J130"/>
  <c r="K130" s="1"/>
  <c r="I134"/>
  <c r="J134"/>
  <c r="K134" s="1"/>
  <c r="J136"/>
  <c r="K136" s="1"/>
  <c r="I136"/>
  <c r="J145"/>
  <c r="K145" s="1"/>
  <c r="I145"/>
  <c r="I149"/>
  <c r="J149"/>
  <c r="K149" s="1"/>
  <c r="J151"/>
  <c r="K151" s="1"/>
  <c r="I151"/>
  <c r="I153"/>
  <c r="J153"/>
  <c r="K153" s="1"/>
  <c r="J155"/>
  <c r="K155" s="1"/>
  <c r="I155"/>
  <c r="I159"/>
  <c r="J159"/>
  <c r="K159" s="1"/>
  <c r="J161"/>
  <c r="K161" s="1"/>
  <c r="I161"/>
  <c r="I163"/>
  <c r="J163"/>
  <c r="K163" s="1"/>
  <c r="J167"/>
  <c r="K167" s="1"/>
  <c r="I167"/>
  <c r="J169"/>
  <c r="K169" s="1"/>
  <c r="I169"/>
  <c r="J173"/>
  <c r="K173" s="1"/>
  <c r="I173"/>
  <c r="I175"/>
  <c r="J175"/>
  <c r="K175" s="1"/>
  <c r="I177"/>
  <c r="J177"/>
  <c r="K177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106"/>
  <c r="K106" s="1"/>
  <c r="I106"/>
  <c r="J110"/>
  <c r="K110" s="1"/>
  <c r="I110"/>
  <c r="J114"/>
  <c r="K114" s="1"/>
  <c r="I114"/>
  <c r="J118"/>
  <c r="K118" s="1"/>
  <c r="I118"/>
  <c r="J122"/>
  <c r="K122" s="1"/>
  <c r="I122"/>
  <c r="J135"/>
  <c r="K135" s="1"/>
  <c r="I135"/>
  <c r="J137"/>
  <c r="K137" s="1"/>
  <c r="I137"/>
  <c r="J146"/>
  <c r="K146" s="1"/>
  <c r="I146"/>
  <c r="J150"/>
  <c r="K150" s="1"/>
  <c r="I150"/>
  <c r="J154"/>
  <c r="K154" s="1"/>
  <c r="I154"/>
  <c r="J158"/>
  <c r="K158" s="1"/>
  <c r="I158"/>
  <c r="J160"/>
  <c r="K160" s="1"/>
  <c r="I160"/>
  <c r="J164"/>
  <c r="K164" s="1"/>
  <c r="I164"/>
  <c r="J166"/>
  <c r="K166" s="1"/>
  <c r="I166"/>
  <c r="J172"/>
  <c r="K172" s="1"/>
  <c r="I172"/>
  <c r="J176"/>
  <c r="K176" s="1"/>
  <c r="I176"/>
  <c r="L176" l="1"/>
  <c r="M176" s="1"/>
  <c r="Q176" s="1"/>
  <c r="L154"/>
  <c r="M154" s="1"/>
  <c r="Q154" s="1"/>
  <c r="L172"/>
  <c r="M172" s="1"/>
  <c r="Q172" s="1"/>
  <c r="L150"/>
  <c r="L167"/>
  <c r="M167" s="1"/>
  <c r="Q167" s="1"/>
  <c r="L162"/>
  <c r="M162" s="1"/>
  <c r="L127"/>
  <c r="M127" s="1"/>
  <c r="Q127" s="1"/>
  <c r="L122"/>
  <c r="M122" s="1"/>
  <c r="Q122" s="1"/>
  <c r="L129"/>
  <c r="L53"/>
  <c r="M53" s="1"/>
  <c r="Q53" s="1"/>
  <c r="L55"/>
  <c r="M55" s="1"/>
  <c r="Q55" s="1"/>
  <c r="L47"/>
  <c r="M47" s="1"/>
  <c r="Q47" s="1"/>
  <c r="L43"/>
  <c r="L51"/>
  <c r="M51" s="1"/>
  <c r="Q51" s="1"/>
  <c r="L107"/>
  <c r="M107" s="1"/>
  <c r="Q107" s="1"/>
  <c r="L161"/>
  <c r="M161" s="1"/>
  <c r="Q161" s="1"/>
  <c r="L145"/>
  <c r="M145" s="1"/>
  <c r="Q145" s="1"/>
  <c r="L117"/>
  <c r="M117" s="1"/>
  <c r="Q117" s="1"/>
  <c r="L119"/>
  <c r="M119" s="1"/>
  <c r="Q119" s="1"/>
  <c r="L83"/>
  <c r="M83" s="1"/>
  <c r="Q83" s="1"/>
  <c r="L153"/>
  <c r="M153" s="1"/>
  <c r="Q153" s="1"/>
  <c r="L124"/>
  <c r="M124" s="1"/>
  <c r="Q124" s="1"/>
  <c r="M150"/>
  <c r="Q150" s="1"/>
  <c r="L120"/>
  <c r="M120" s="1"/>
  <c r="Q120" s="1"/>
  <c r="L49"/>
  <c r="M49" s="1"/>
  <c r="Q49" s="1"/>
  <c r="L137"/>
  <c r="M137" s="1"/>
  <c r="Q137" s="1"/>
  <c r="L164"/>
  <c r="M164" s="1"/>
  <c r="Q164" s="1"/>
  <c r="L128"/>
  <c r="M128" s="1"/>
  <c r="Q128" s="1"/>
  <c r="L57"/>
  <c r="M57" s="1"/>
  <c r="Q57" s="1"/>
  <c r="L177"/>
  <c r="M177" s="1"/>
  <c r="Q177" s="1"/>
  <c r="L146"/>
  <c r="M146" s="1"/>
  <c r="Q146" s="1"/>
  <c r="L158"/>
  <c r="M158" s="1"/>
  <c r="Q158" s="1"/>
  <c r="L155"/>
  <c r="M155" s="1"/>
  <c r="Q155" s="1"/>
  <c r="L106"/>
  <c r="M106" s="1"/>
  <c r="Q106" s="1"/>
  <c r="L81"/>
  <c r="M81" s="1"/>
  <c r="Q81" s="1"/>
  <c r="L65"/>
  <c r="M65" s="1"/>
  <c r="Q65" s="1"/>
  <c r="M43"/>
  <c r="Q43" s="1"/>
  <c r="L63"/>
  <c r="M63" s="1"/>
  <c r="Q63" s="1"/>
  <c r="L59"/>
  <c r="M59" s="1"/>
  <c r="Q59" s="1"/>
  <c r="L136"/>
  <c r="M136" s="1"/>
  <c r="Q136" s="1"/>
  <c r="M129"/>
  <c r="Q129" s="1"/>
  <c r="L126"/>
  <c r="M126" s="1"/>
  <c r="Q126" s="1"/>
  <c r="L173"/>
  <c r="M173" s="1"/>
  <c r="Q173" s="1"/>
  <c r="L166"/>
  <c r="M166" s="1"/>
  <c r="Q166" s="1"/>
  <c r="L151"/>
  <c r="M151" s="1"/>
  <c r="Q151" s="1"/>
  <c r="L108"/>
  <c r="M108" s="1"/>
  <c r="Q108" s="1"/>
  <c r="L169"/>
  <c r="M169" s="1"/>
  <c r="Q169" s="1"/>
  <c r="L159"/>
  <c r="M159" s="1"/>
  <c r="Q159" s="1"/>
  <c r="L134"/>
  <c r="M134" s="1"/>
  <c r="Q134" s="1"/>
  <c r="L135"/>
  <c r="M135" s="1"/>
  <c r="Q135" s="1"/>
  <c r="L133"/>
  <c r="M133" s="1"/>
  <c r="Q133" s="1"/>
  <c r="L163"/>
  <c r="M163" s="1"/>
  <c r="Q163" s="1"/>
  <c r="L118"/>
  <c r="M118" s="1"/>
  <c r="Q118" s="1"/>
  <c r="L125"/>
  <c r="M125" s="1"/>
  <c r="Q125" s="1"/>
  <c r="M121"/>
  <c r="Q121" s="1"/>
  <c r="L109"/>
  <c r="M109" s="1"/>
  <c r="Q109" s="1"/>
  <c r="L80"/>
  <c r="M80" s="1"/>
  <c r="Q80" s="1"/>
  <c r="L67"/>
  <c r="M67" s="1"/>
  <c r="Q67" s="1"/>
  <c r="L111"/>
  <c r="M111" s="1"/>
  <c r="Q111" s="1"/>
  <c r="L123"/>
  <c r="M123" s="1"/>
  <c r="Q123" s="1"/>
  <c r="L61"/>
  <c r="M61" s="1"/>
  <c r="Q61" s="1"/>
  <c r="L130"/>
  <c r="M130" s="1"/>
  <c r="Q130" s="1"/>
  <c r="L160"/>
  <c r="M160" s="1"/>
  <c r="Q160" s="1"/>
  <c r="L69"/>
  <c r="M69" s="1"/>
  <c r="Q69" s="1"/>
  <c r="L113"/>
  <c r="M113" s="1"/>
  <c r="Q113" s="1"/>
  <c r="L174"/>
  <c r="M174" s="1"/>
  <c r="Q174" s="1"/>
  <c r="L149"/>
  <c r="M149" s="1"/>
  <c r="Q149" s="1"/>
  <c r="L114"/>
  <c r="M114" s="1"/>
  <c r="Q114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12"/>
  <c r="M112" s="1"/>
  <c r="Q112" s="1"/>
  <c r="L175"/>
  <c r="M175" s="1"/>
  <c r="Q175" s="1"/>
  <c r="L168"/>
  <c r="M168" s="1"/>
  <c r="Q168" s="1"/>
  <c r="L110"/>
  <c r="M110" s="1"/>
  <c r="L82"/>
  <c r="M82" s="1"/>
  <c r="Q82" s="1"/>
  <c r="L79"/>
  <c r="M79" s="1"/>
  <c r="Q79" s="1"/>
  <c r="M48"/>
  <c r="Q48" s="1"/>
  <c r="M70"/>
  <c r="Q70" s="1"/>
  <c r="M40"/>
  <c r="Q40" s="1"/>
  <c r="M152"/>
  <c r="Q152" s="1"/>
  <c r="M44"/>
  <c r="Q44" s="1"/>
  <c r="M147"/>
  <c r="Q147" s="1"/>
  <c r="M52"/>
  <c r="Q52" s="1"/>
  <c r="M66"/>
  <c r="Q66" s="1"/>
  <c r="M62"/>
  <c r="Q62" s="1"/>
  <c r="M58"/>
  <c r="Q58" s="1"/>
  <c r="M54"/>
  <c r="Q54" s="1"/>
  <c r="M46"/>
  <c r="Q46" s="1"/>
  <c r="M50"/>
  <c r="Q50" s="1"/>
  <c r="Q162" l="1"/>
  <c r="Q110"/>
  <c r="O160" l="1"/>
  <c r="O146"/>
  <c r="O56"/>
  <c r="O154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150"/>
  <c r="O124"/>
  <c r="O114"/>
  <c r="O175"/>
  <c r="O59"/>
  <c r="O53"/>
  <c r="O173"/>
  <c r="O136"/>
  <c r="O130"/>
  <c r="O123"/>
  <c r="O64"/>
  <c r="O118"/>
  <c r="O65"/>
  <c r="O60"/>
  <c r="O106"/>
  <c r="O174"/>
  <c r="O166"/>
  <c r="O120"/>
  <c r="O79"/>
  <c r="O147"/>
  <c r="O128"/>
  <c r="O126"/>
  <c r="O119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<sst xmlns="http://schemas.openxmlformats.org/spreadsheetml/2006/main" count="474" uniqueCount="308">
  <si>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</si>
  <si>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</si>
  <si>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</si>
  <si>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</si>
  <si>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</si>
  <si>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</si>
  <si>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</si>
  <si>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</si>
  <si>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</si>
  <si>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</si>
  <si>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</si>
  <si>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</si>
  <si>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</si>
  <si>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</si>
  <si>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</si>
  <si>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</si>
  <si>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</si>
  <si>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</si>
  <si>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</si>
  <si>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</si>
  <si>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</si>
  <si>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</si>
  <si>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</si>
  <si>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</si>
  <si>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</si>
  <si>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</si>
  <si>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</si>
  <si>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</si>
  <si>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</si>
  <si>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</si>
  <si>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</si>
  <si>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</si>
  <si>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</si>
  <si>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</si>
  <si>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</si>
  <si>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</si>
  <si>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</si>
  <si>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</si>
  <si>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</si>
  <si>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</si>
  <si>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</si>
  <si>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</si>
  <si>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</si>
  <si>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</si>
  <si>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</si>
  <si>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</si>
  <si>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</si>
  <si>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</si>
  <si>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</si>
  <si>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</si>
  <si>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</si>
  <si>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</si>
  <si>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</si>
  <si>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</si>
  <si>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</si>
  <si>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</si>
  <si>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</si>
  <si>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</si>
  <si>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</si>
  <si>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</si>
  <si>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</si>
  <si>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</si>
  <si>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</si>
  <si>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</si>
  <si>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</si>
  <si>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</si>
  <si>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</si>
  <si>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</si>
  <si>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</si>
  <si>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</si>
  <si>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</si>
  <si>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</si>
  <si>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</si>
  <si>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</si>
  <si>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</si>
  <si>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</si>
  <si>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</si>
  <si>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</si>
  <si>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</si>
  <si>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</si>
  <si>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</si>
  <si>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</si>
  <si>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</si>
  <si>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</si>
  <si>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</si>
  <si>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</si>
  <si>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</si>
  <si>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</si>
  <si>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</si>
  <si>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</si>
  <si>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</si>
  <si>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</si>
  <si>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</si>
  <si>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</si>
  <si>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</si>
  <si>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</si>
  <si>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</si>
  <si>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</si>
  <si>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</si>
  <si>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</si>
  <si>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</si>
  <si>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</si>
  <si>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</si>
  <si>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</si>
  <si>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</si>
  <si>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</si>
  <si>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</si>
  <si>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</si>
  <si>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</si>
  <si>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</si>
  <si>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</si>
  <si>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</si>
  <si>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</si>
  <si>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</si>
  <si>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</si>
  <si>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</si>
  <si>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</si>
  <si>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</si>
  <si>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</si>
  <si>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</si>
  <si>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</si>
  <si>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</si>
  <si>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</si>
  <si>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</si>
  <si>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</si>
  <si>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</si>
  <si>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</si>
  <si>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</si>
  <si>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</si>
  <si>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</si>
  <si>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</si>
  <si>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</si>
  <si>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</si>
  <si>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</si>
  <si>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</si>
  <si>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</si>
  <si>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</si>
  <si>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</si>
  <si>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</si>
  <si>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</si>
  <si>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</si>
  <si>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</si>
  <si>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</si>
  <si>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</si>
  <si>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</si>
  <si>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</si>
  <si>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L–30</t>
  </si>
  <si>
    <t>Mr. R.S. Kharwanlang</t>
  </si>
  <si>
    <t>L–31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</si>
  <si>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</si>
  <si>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</si>
  <si>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</si>
  <si>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</si>
  <si>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</si>
  <si>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</si>
  <si>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</si>
  <si>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</si>
  <si>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</si>
  <si>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</si>
  <si>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</si>
  <si>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</si>
  <si>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</si>
  <si>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</si>
  <si>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</si>
  <si>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</si>
  <si>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</si>
  <si>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</si>
  <si>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</si>
  <si>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</si>
  <si>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</si>
  <si>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</si>
  <si>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</si>
  <si>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</si>
  <si>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</si>
  <si>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</si>
  <si>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</si>
  <si>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</si>
  <si>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</si>
  <si>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</si>
  <si>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</si>
  <si>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</si>
  <si>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</si>
  <si>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</si>
  <si>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</si>
  <si>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</si>
  <si>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</si>
  <si>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</si>
  <si>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</si>
  <si>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</si>
  <si>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</si>
  <si>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</si>
  <si>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</si>
  <si>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</si>
  <si>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</si>
  <si>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</si>
  <si>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</si>
  <si>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</si>
  <si>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</si>
  <si>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</si>
  <si>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</si>
  <si>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</si>
  <si>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</si>
  <si>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</si>
  <si>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</si>
  <si>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</si>
  <si>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</si>
  <si>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</si>
  <si>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</si>
  <si>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</si>
  <si>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</si>
  <si>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</si>
  <si>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</si>
  <si>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</si>
  <si>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</si>
  <si>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</si>
  <si>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</si>
  <si>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</si>
  <si>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</si>
  <si>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</si>
  <si>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</si>
  <si>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</si>
  <si>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</si>
  <si>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</si>
  <si>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</si>
  <si>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Prof. B. Roy</t>
  </si>
  <si>
    <t>Dr. Alok Singh</t>
  </si>
  <si>
    <t>G. Kr. Mourya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</si>
  <si>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</si>
  <si>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</si>
  <si>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</si>
  <si>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</si>
  <si>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</si>
  <si>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</si>
  <si>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</si>
  <si>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t>Dr. Srimoyee Ghosh</t>
  </si>
  <si>
    <t>Mrs. Sangita Neog</t>
  </si>
  <si>
    <t>Mr. Mritunjoy Mahato</t>
  </si>
  <si>
    <t>Individual bill is served.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</si>
  <si>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</si>
  <si>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</si>
  <si>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</si>
  <si>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</si>
  <si>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</si>
  <si>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</si>
  <si>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</si>
  <si>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</si>
  <si>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</si>
  <si>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</si>
  <si>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</si>
  <si>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</si>
  <si>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</si>
  <si>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</si>
  <si>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</si>
  <si>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</si>
  <si>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</si>
  <si>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</si>
  <si>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</si>
  <si>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</si>
  <si>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</si>
  <si>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</si>
  <si>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</si>
  <si>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</si>
  <si>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</si>
  <si>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</si>
  <si>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</si>
  <si>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</si>
  <si>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</si>
  <si>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</si>
  <si>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Prof. Rajkumar .G. Singh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</si>
  <si>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</si>
  <si>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</si>
  <si>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</si>
  <si>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</si>
  <si>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</si>
  <si>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</si>
  <si>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</si>
  <si>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</si>
  <si>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</si>
  <si>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Prof. Santosh Kumar</t>
  </si>
  <si>
    <t>Dr. Dinesh Bhatia</t>
  </si>
  <si>
    <t>Mr. Asif Ahmed</t>
  </si>
  <si>
    <t>Dr. Bharat Prasad Tripathy(Retd)</t>
  </si>
  <si>
    <t>Dr. Setolu Tunyi</t>
  </si>
  <si>
    <t>Dr. Punit Gautam</t>
  </si>
  <si>
    <r>
      <t xml:space="preserve">Mr. Sufal Das         </t>
    </r>
    <r>
      <rPr>
        <b/>
        <sz val="10"/>
        <rFont val="Calibri"/>
        <family val="2"/>
      </rPr>
      <t>(50%)</t>
    </r>
  </si>
  <si>
    <t>Rimi Nath</t>
  </si>
  <si>
    <t>Dr. Vivek Pachpande</t>
  </si>
  <si>
    <t>Dr. Hijam Liza Dallo Rihmo</t>
  </si>
  <si>
    <t>Prof. Jyotirmoy Prodhani</t>
  </si>
  <si>
    <t>Dr. Sharad Kumar Kulshreshta</t>
  </si>
  <si>
    <t>M. Gogoi</t>
  </si>
  <si>
    <t>Dr. L. Robindro Singh</t>
  </si>
  <si>
    <t>Dr. Sabyasachi Mondal</t>
  </si>
  <si>
    <t>Dr. Vinit Kumar Chaubey</t>
  </si>
  <si>
    <t>Dr. Abhishek Ghosh</t>
  </si>
  <si>
    <t>Dr. Harish Shukla</t>
  </si>
  <si>
    <t>Dr. Arvind Kumar</t>
  </si>
  <si>
    <t>Dr. Rajesh Kumar Sharma</t>
  </si>
  <si>
    <t>Dr. Yusuf Khan</t>
  </si>
  <si>
    <t>April 2025</t>
  </si>
  <si>
    <t>Dr. Rajesh Bajpai</t>
  </si>
  <si>
    <t>Dr. Sainath Vithal Chaple</t>
  </si>
  <si>
    <r>
      <t xml:space="preserve">Monthly fixed / minimum charge : </t>
    </r>
    <r>
      <rPr>
        <b/>
        <sz val="11"/>
        <rFont val="Calibri"/>
        <family val="2"/>
      </rPr>
      <t>Rs. 90/Kw.</t>
    </r>
  </si>
  <si>
    <t>Dr. Vikas Dubey</t>
  </si>
  <si>
    <t>Adj.</t>
  </si>
  <si>
    <t>Dr. Manepalli Gundala</t>
  </si>
  <si>
    <t>Tariff w.e.f 1st April ' 2025</t>
  </si>
  <si>
    <t xml:space="preserve">        1st 100 units :</t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</si>
</sst>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8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2" fillId="0" borderId="0" xfId="0" applyFont="1" applyProtection="1">
      <protection hidden="1"/>
    </xf>
    <xf numFmtId="49" fontId="23" fillId="0" borderId="0" xfId="0" applyNumberFormat="1" applyFont="1" applyAlignment="1" applyProtection="1">
      <alignment horizontal="center"/>
      <protection hidden="1"/>
    </xf>
    <xf numFmtId="49" fontId="23" fillId="0" borderId="0" xfId="0" applyNumberFormat="1" applyFont="1" applyFill="1" applyBorder="1" applyAlignment="1" applyProtection="1">
      <alignment vertical="center" wrapText="1"/>
      <protection hidden="1"/>
    </xf>
    <xf numFmtId="0" fontId="12" fillId="0" borderId="0" xfId="0" applyFont="1" applyProtection="1">
      <protection hidden="1"/>
    </xf>
    <xf numFmtId="0" fontId="23" fillId="0" borderId="0" xfId="0" applyFont="1" applyFill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wrapText="1"/>
      <protection hidden="1"/>
    </xf>
    <xf numFmtId="49" fontId="2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32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5" fillId="0" borderId="3" xfId="0" applyNumberFormat="1" applyFont="1" applyBorder="1" applyAlignment="1" applyProtection="1">
      <alignment horizontal="center" vertical="center"/>
      <protection hidden="1"/>
    </xf>
    <xf numFmtId="165" fontId="13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1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13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65" fontId="13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3" fillId="0" borderId="9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Protection="1"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165" fontId="18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32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30" fillId="0" borderId="1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31" fillId="0" borderId="0" xfId="0" applyFont="1" applyProtection="1"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34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Protection="1"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165" fontId="29" fillId="0" borderId="0" xfId="0" applyNumberFormat="1" applyFont="1" applyBorder="1" applyAlignment="1" applyProtection="1">
      <alignment horizontal="center" vertical="center"/>
      <protection hidden="1"/>
    </xf>
    <xf numFmtId="165" fontId="29" fillId="3" borderId="0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8" fillId="0" borderId="3" xfId="0" applyFont="1" applyBorder="1" applyProtection="1">
      <protection hidden="1"/>
    </xf>
    <xf numFmtId="0" fontId="28" fillId="2" borderId="3" xfId="0" applyFont="1" applyFill="1" applyBorder="1" applyAlignment="1" applyProtection="1">
      <alignment horizontal="center" vertical="center"/>
      <protection hidden="1"/>
    </xf>
    <xf numFmtId="0" fontId="33" fillId="0" borderId="0" xfId="0" applyFont="1" applyProtection="1">
      <protection hidden="1"/>
    </xf>
    <xf numFmtId="165" fontId="5" fillId="3" borderId="9" xfId="0" applyNumberFormat="1" applyFont="1" applyFill="1" applyBorder="1" applyAlignment="1" applyProtection="1">
      <alignment horizontal="center" vertical="center"/>
      <protection hidden="1"/>
    </xf>
    <xf numFmtId="165" fontId="5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165" fontId="13" fillId="0" borderId="4" xfId="0" applyNumberFormat="1" applyFont="1" applyBorder="1" applyAlignment="1" applyProtection="1">
      <alignment horizontal="center" vertical="center"/>
      <protection hidden="1"/>
    </xf>
    <xf numFmtId="165" fontId="13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165" fontId="13" fillId="0" borderId="6" xfId="0" applyNumberFormat="1" applyFont="1" applyBorder="1" applyAlignment="1" applyProtection="1">
      <alignment horizontal="center" vertical="center"/>
      <protection hidden="1"/>
    </xf>
    <xf numFmtId="165" fontId="13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165" fontId="13" fillId="0" borderId="5" xfId="0" applyNumberFormat="1" applyFont="1" applyBorder="1" applyAlignment="1" applyProtection="1">
      <alignment horizontal="center" vertical="center"/>
      <protection hidden="1"/>
    </xf>
    <xf numFmtId="165" fontId="13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3"/>
  <sheetViews>
    <sheetView tabSelected="1" zoomScale="120" zoomScaleNormal="120" workbookViewId="0">
      <selection activeCell="O5" sqref="O5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9"/>
      <c r="B1" s="40" t="s">
        <v>54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9"/>
      <c r="T1" s="42"/>
      <c r="U1" s="42"/>
      <c r="V1" s="42"/>
      <c r="W1" s="42"/>
      <c r="X1" s="42"/>
      <c r="Y1" s="42"/>
      <c r="Z1" s="42"/>
      <c r="AA1" s="42"/>
      <c r="AB1" s="1"/>
      <c r="AC1" s="1"/>
    </row>
    <row r="2" spans="1:48">
      <c r="A2" s="39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39"/>
      <c r="T2" s="42"/>
      <c r="U2" s="42"/>
      <c r="V2" s="42"/>
      <c r="W2" s="42"/>
      <c r="X2" s="42"/>
      <c r="Y2" s="42"/>
      <c r="Z2" s="42"/>
      <c r="AA2" s="42"/>
      <c r="AB2" s="1"/>
      <c r="AC2" s="1"/>
    </row>
    <row r="3" spans="1:48" ht="18" customHeight="1">
      <c r="A3" s="39"/>
      <c r="B3" s="43" t="s">
        <v>205</v>
      </c>
      <c r="C3" s="44"/>
      <c r="D3" s="44"/>
      <c r="E3" s="44"/>
      <c r="F3" s="44"/>
      <c r="G3" s="45"/>
      <c r="H3" s="44"/>
      <c r="I3" s="45"/>
      <c r="J3" s="45"/>
      <c r="K3" s="44"/>
      <c r="L3" s="44"/>
      <c r="M3" s="44" t="s">
        <v>302</v>
      </c>
      <c r="N3" s="44"/>
      <c r="O3" s="44"/>
      <c r="P3" s="44"/>
      <c r="Q3" s="44"/>
      <c r="R3" s="44"/>
      <c r="S3" s="39"/>
      <c r="T3" s="46"/>
      <c r="U3" s="46"/>
      <c r="V3" s="46"/>
      <c r="W3" s="47"/>
      <c r="X3" s="47"/>
      <c r="Y3" s="47"/>
      <c r="Z3" s="47"/>
      <c r="AA3" s="47"/>
      <c r="AB3" s="2"/>
      <c r="AC3" s="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8" customHeight="1">
      <c r="A4" s="39"/>
      <c r="B4" s="43" t="s">
        <v>306</v>
      </c>
      <c r="C4" s="44"/>
      <c r="D4" s="44"/>
      <c r="E4" s="44"/>
      <c r="F4" s="44"/>
      <c r="G4" s="45"/>
      <c r="H4" s="44"/>
      <c r="I4" s="45"/>
      <c r="J4" s="45"/>
      <c r="K4" s="44"/>
      <c r="L4" s="44"/>
      <c r="M4" s="44"/>
      <c r="N4" s="44"/>
      <c r="O4" s="44"/>
      <c r="P4" s="44"/>
      <c r="Q4" s="44"/>
      <c r="R4" s="44"/>
      <c r="S4" s="39"/>
      <c r="T4" s="46"/>
      <c r="U4" s="46"/>
      <c r="V4" s="46"/>
      <c r="W4" s="47"/>
      <c r="X4" s="47"/>
      <c r="Y4" s="47"/>
      <c r="Z4" s="47"/>
      <c r="AA4" s="47"/>
      <c r="AB4" s="2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8" customHeight="1">
      <c r="A5" s="39"/>
      <c r="B5" s="44" t="s">
        <v>307</v>
      </c>
      <c r="C5" s="48">
        <v>5</v>
      </c>
      <c r="D5" s="44" t="s">
        <v>202</v>
      </c>
      <c r="E5" s="49">
        <v>5.04</v>
      </c>
      <c r="F5" s="44"/>
      <c r="G5" s="45"/>
      <c r="H5" s="44"/>
      <c r="I5" s="45"/>
      <c r="J5" s="45"/>
      <c r="K5" s="44"/>
      <c r="L5" s="44"/>
      <c r="M5" s="44"/>
      <c r="N5" s="44"/>
      <c r="O5" s="44"/>
      <c r="P5" s="50"/>
      <c r="Q5" s="50"/>
      <c r="R5" s="51"/>
      <c r="S5" s="39"/>
      <c r="T5" s="52"/>
      <c r="U5" s="53"/>
      <c r="V5" s="54"/>
      <c r="W5" s="47"/>
      <c r="X5" s="47"/>
      <c r="Y5" s="47"/>
      <c r="Z5" s="47"/>
      <c r="AA5" s="47"/>
      <c r="AB5" s="2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>
      <c r="A6" s="39"/>
      <c r="B6" s="44" t="s">
        <v>42</v>
      </c>
      <c r="C6" s="48">
        <v>5.0999999999999996</v>
      </c>
      <c r="D6" s="55" t="s">
        <v>56</v>
      </c>
      <c r="E6" s="56"/>
      <c r="F6" s="56"/>
      <c r="G6" s="57"/>
      <c r="H6" s="44"/>
      <c r="I6" s="44"/>
      <c r="J6" s="44"/>
      <c r="K6" s="58"/>
      <c r="L6" s="59" t="s">
        <v>299</v>
      </c>
      <c r="M6" s="59"/>
      <c r="N6" s="60"/>
      <c r="O6" s="60"/>
      <c r="P6" s="61"/>
      <c r="Q6" s="44"/>
      <c r="R6" s="44"/>
      <c r="S6" s="39"/>
      <c r="T6" s="47"/>
      <c r="U6" s="53"/>
      <c r="V6" s="54"/>
      <c r="W6" s="47"/>
      <c r="X6" s="47"/>
      <c r="Y6" s="47"/>
      <c r="Z6" s="47"/>
      <c r="AA6" s="47"/>
      <c r="AB6" s="2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8.75">
      <c r="A7" s="39"/>
      <c r="B7" s="44"/>
      <c r="C7" s="48"/>
      <c r="D7" s="62"/>
      <c r="E7" s="63"/>
      <c r="F7" s="63"/>
      <c r="G7" s="57"/>
      <c r="H7" s="44"/>
      <c r="I7" s="44"/>
      <c r="J7" s="44"/>
      <c r="K7" s="58"/>
      <c r="L7" s="58"/>
      <c r="M7" s="64"/>
      <c r="N7" s="65"/>
      <c r="O7" s="57"/>
      <c r="P7" s="44"/>
      <c r="Q7" s="44"/>
      <c r="R7" s="44"/>
      <c r="S7" s="39"/>
      <c r="T7" s="47"/>
      <c r="U7" s="53"/>
      <c r="V7" s="54"/>
      <c r="W7" s="47"/>
      <c r="X7" s="47"/>
      <c r="Y7" s="47"/>
      <c r="Z7" s="47"/>
      <c r="AA7" s="47"/>
      <c r="AB7" s="2"/>
      <c r="AC7" s="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2.75" customHeight="1">
      <c r="A8" s="39"/>
      <c r="B8" s="66" t="s">
        <v>1</v>
      </c>
      <c r="C8" s="67" t="s">
        <v>0</v>
      </c>
      <c r="D8" s="67" t="s">
        <v>2</v>
      </c>
      <c r="E8" s="67" t="s">
        <v>3</v>
      </c>
      <c r="F8" s="67" t="s">
        <v>39</v>
      </c>
      <c r="G8" s="67" t="s">
        <v>207</v>
      </c>
      <c r="H8" s="67" t="s">
        <v>40</v>
      </c>
      <c r="I8" s="67" t="s">
        <v>208</v>
      </c>
      <c r="J8" s="67" t="s">
        <v>41</v>
      </c>
      <c r="K8" s="67" t="s">
        <v>209</v>
      </c>
      <c r="L8" s="67" t="s">
        <v>57</v>
      </c>
      <c r="M8" s="67" t="s">
        <v>53</v>
      </c>
      <c r="N8" s="67" t="s">
        <v>198</v>
      </c>
      <c r="O8" s="67" t="s">
        <v>199</v>
      </c>
      <c r="P8" s="67" t="s">
        <v>221</v>
      </c>
      <c r="Q8" s="67" t="s">
        <v>52</v>
      </c>
      <c r="R8" s="67" t="s">
        <v>50</v>
      </c>
      <c r="S8" s="68"/>
      <c r="T8" s="69" t="s">
        <v>43</v>
      </c>
      <c r="U8" s="70" t="s">
        <v>44</v>
      </c>
      <c r="V8" s="70" t="s">
        <v>45</v>
      </c>
      <c r="W8" s="70" t="s">
        <v>46</v>
      </c>
      <c r="X8" s="70" t="s">
        <v>47</v>
      </c>
      <c r="Y8" s="70" t="s">
        <v>49</v>
      </c>
      <c r="Z8" s="70" t="s">
        <v>48</v>
      </c>
      <c r="AA8" s="71"/>
      <c r="AB8" s="3"/>
      <c r="AC8" s="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>
      <c r="A9" s="72" t="s">
        <v>200</v>
      </c>
      <c r="B9" s="73" t="s">
        <v>291</v>
      </c>
      <c r="C9" s="74" t="s">
        <v>4</v>
      </c>
      <c r="D9" s="74">
        <v>37182</v>
      </c>
      <c r="E9" s="74">
        <v>36845</v>
      </c>
      <c r="F9" s="75">
        <f>IF((D9&gt;E9),(D9-E9),(0))/1</f>
        <v>337</v>
      </c>
      <c r="G9" s="76">
        <f t="shared" ref="G9:G70" si="0">IF((F9&gt;100),(100*U9), (F9*U9))</f>
        <v>500</v>
      </c>
      <c r="H9" s="37">
        <f t="shared" ref="H9:H70" si="1">IF((F9&gt;100),(F9-100),(0))</f>
        <v>237</v>
      </c>
      <c r="I9" s="77">
        <f>IF((H9&gt;100),(100*V9),(H9*V9))</f>
        <v>504</v>
      </c>
      <c r="J9" s="37">
        <f>IF((H9&gt;100),(H9-100),(0))</f>
        <v>137</v>
      </c>
      <c r="K9" s="76">
        <f t="shared" ref="K9:K70" si="2">IF((J9&gt;0),(J9*W9),(0))</f>
        <v>698.69999999999993</v>
      </c>
      <c r="L9" s="76">
        <f>(G9+I9+K9)*1</f>
        <v>1702.6999999999998</v>
      </c>
      <c r="M9" s="78">
        <f>L9</f>
        <v>1702.6999999999998</v>
      </c>
      <c r="N9" s="79">
        <f>IF((Y9&gt;0),Y9,130)*1</f>
        <v>315</v>
      </c>
      <c r="O9" s="78">
        <f>IF((N9&gt;0),0,(N9+P9))</f>
        <v>0</v>
      </c>
      <c r="P9" s="76">
        <v>1383.16</v>
      </c>
      <c r="Q9" s="76">
        <f>IF((M9&gt;0),(M9+N9+P9),(N9)+(P9))</f>
        <v>3400.8599999999997</v>
      </c>
      <c r="R9" s="80" t="s">
        <v>51</v>
      </c>
      <c r="S9" s="81"/>
      <c r="T9" s="82"/>
      <c r="U9" s="83">
        <v>5</v>
      </c>
      <c r="V9" s="84">
        <v>5.04</v>
      </c>
      <c r="W9" s="83">
        <v>5.0999999999999996</v>
      </c>
      <c r="X9" s="83">
        <v>90</v>
      </c>
      <c r="Y9" s="83">
        <f>3.5*90</f>
        <v>315</v>
      </c>
      <c r="Z9" s="83">
        <v>1000</v>
      </c>
      <c r="AA9" s="82"/>
      <c r="AB9" s="2"/>
      <c r="AC9" s="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>
      <c r="A10" s="85"/>
      <c r="B10" s="86" t="s">
        <v>281</v>
      </c>
      <c r="C10" s="87" t="s">
        <v>5</v>
      </c>
      <c r="D10" s="87">
        <v>31668</v>
      </c>
      <c r="E10" s="87">
        <v>31553</v>
      </c>
      <c r="F10" s="87">
        <f>IF((D10&gt;E10),(D10-E10),(0))/1</f>
        <v>115</v>
      </c>
      <c r="G10" s="88">
        <f t="shared" si="0"/>
        <v>500</v>
      </c>
      <c r="H10" s="16">
        <f t="shared" si="1"/>
        <v>15</v>
      </c>
      <c r="I10" s="89">
        <f t="shared" ref="I10:I19" si="3">IF((H10&gt;100),(100*V10),(H10*V10))</f>
        <v>75.599999999999994</v>
      </c>
      <c r="J10" s="16">
        <f t="shared" ref="J10:J71" si="4">IF((H10&gt;100),(H10-100),(0))</f>
        <v>0</v>
      </c>
      <c r="K10" s="88">
        <f t="shared" si="2"/>
        <v>0</v>
      </c>
      <c r="L10" s="88">
        <f>(G10+I10+K10)*1</f>
        <v>575.6</v>
      </c>
      <c r="M10" s="88">
        <f t="shared" ref="M10:M71" si="5">L10</f>
        <v>575.6</v>
      </c>
      <c r="N10" s="90">
        <f>IF((Y10&gt;0),Y10,130)*1</f>
        <v>315</v>
      </c>
      <c r="O10" s="88">
        <f t="shared" ref="O10:O71" si="6">IF((F10&gt;0),0,(Y10))</f>
        <v>0</v>
      </c>
      <c r="P10" s="88">
        <v>2089.4499999999998</v>
      </c>
      <c r="Q10" s="91">
        <f>IF((M10&gt;0),(M10+N10+P10),(N10)+(P10))</f>
        <v>2980.0499999999997</v>
      </c>
      <c r="R10" s="92" t="s">
        <v>237</v>
      </c>
      <c r="S10" s="93"/>
      <c r="T10" s="82"/>
      <c r="U10" s="83">
        <v>5</v>
      </c>
      <c r="V10" s="84">
        <v>5.04</v>
      </c>
      <c r="W10" s="83">
        <v>5.0999999999999996</v>
      </c>
      <c r="X10" s="83">
        <v>90</v>
      </c>
      <c r="Y10" s="83">
        <f t="shared" ref="Y10:Y33" si="7">3.5*90</f>
        <v>315</v>
      </c>
      <c r="Z10" s="83">
        <v>1000</v>
      </c>
      <c r="AA10" s="8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>
      <c r="A11" s="85"/>
      <c r="B11" s="94" t="s">
        <v>194</v>
      </c>
      <c r="C11" s="87" t="s">
        <v>6</v>
      </c>
      <c r="D11" s="95">
        <v>53560</v>
      </c>
      <c r="E11" s="95">
        <v>53171</v>
      </c>
      <c r="F11" s="87">
        <f t="shared" ref="F11:F33" si="8">IF((D11&gt;E11),(D11-E11),(0))/1</f>
        <v>389</v>
      </c>
      <c r="G11" s="88">
        <f t="shared" si="0"/>
        <v>500</v>
      </c>
      <c r="H11" s="16">
        <f t="shared" si="1"/>
        <v>289</v>
      </c>
      <c r="I11" s="89">
        <f t="shared" si="3"/>
        <v>504</v>
      </c>
      <c r="J11" s="16">
        <f t="shared" si="4"/>
        <v>189</v>
      </c>
      <c r="K11" s="88">
        <f t="shared" si="2"/>
        <v>963.9</v>
      </c>
      <c r="L11" s="88">
        <f t="shared" ref="L11:L33" si="9">(G11+I11+K11)*1</f>
        <v>1967.9</v>
      </c>
      <c r="M11" s="88">
        <f t="shared" si="5"/>
        <v>1967.9</v>
      </c>
      <c r="N11" s="90">
        <f t="shared" ref="N11:N33" si="10">IF((Y11&gt;0),Y11,130)*1</f>
        <v>315</v>
      </c>
      <c r="O11" s="88">
        <f t="shared" si="6"/>
        <v>0</v>
      </c>
      <c r="P11" s="88">
        <v>1122.52</v>
      </c>
      <c r="Q11" s="88">
        <f t="shared" ref="Q11:Q33" si="11">IF((M11&gt;0),(M11+N11+P11),(N11)+(P11))</f>
        <v>3405.42</v>
      </c>
      <c r="R11" s="96" t="s">
        <v>51</v>
      </c>
      <c r="S11" s="93"/>
      <c r="T11" s="82"/>
      <c r="U11" s="83">
        <v>5</v>
      </c>
      <c r="V11" s="84">
        <v>5.04</v>
      </c>
      <c r="W11" s="83">
        <v>5.0999999999999996</v>
      </c>
      <c r="X11" s="83">
        <v>90</v>
      </c>
      <c r="Y11" s="83">
        <f t="shared" si="7"/>
        <v>315</v>
      </c>
      <c r="Z11" s="83">
        <v>1000</v>
      </c>
      <c r="AA11" s="97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>
      <c r="A12" s="85"/>
      <c r="B12" s="86" t="s">
        <v>28</v>
      </c>
      <c r="C12" s="87" t="s">
        <v>7</v>
      </c>
      <c r="D12" s="87">
        <v>50150</v>
      </c>
      <c r="E12" s="87">
        <v>49940</v>
      </c>
      <c r="F12" s="87">
        <f t="shared" si="8"/>
        <v>210</v>
      </c>
      <c r="G12" s="88">
        <f t="shared" si="0"/>
        <v>500</v>
      </c>
      <c r="H12" s="16">
        <f t="shared" si="1"/>
        <v>110</v>
      </c>
      <c r="I12" s="89">
        <f t="shared" si="3"/>
        <v>504</v>
      </c>
      <c r="J12" s="16">
        <f t="shared" si="4"/>
        <v>10</v>
      </c>
      <c r="K12" s="88">
        <f t="shared" si="2"/>
        <v>51</v>
      </c>
      <c r="L12" s="88">
        <f t="shared" si="9"/>
        <v>1055</v>
      </c>
      <c r="M12" s="88">
        <f t="shared" si="5"/>
        <v>1055</v>
      </c>
      <c r="N12" s="90">
        <f t="shared" si="10"/>
        <v>315</v>
      </c>
      <c r="O12" s="88">
        <f t="shared" si="6"/>
        <v>0</v>
      </c>
      <c r="P12" s="88">
        <v>1849.72</v>
      </c>
      <c r="Q12" s="88">
        <f t="shared" si="11"/>
        <v>3219.7200000000003</v>
      </c>
      <c r="R12" s="96" t="s">
        <v>51</v>
      </c>
      <c r="S12" s="93"/>
      <c r="T12" s="82"/>
      <c r="U12" s="83">
        <v>5</v>
      </c>
      <c r="V12" s="84">
        <v>5.04</v>
      </c>
      <c r="W12" s="83">
        <v>5.0999999999999996</v>
      </c>
      <c r="X12" s="83">
        <v>90</v>
      </c>
      <c r="Y12" s="83">
        <f t="shared" si="7"/>
        <v>315</v>
      </c>
      <c r="Z12" s="83">
        <v>1000</v>
      </c>
      <c r="AA12" s="97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>
      <c r="A13" s="85"/>
      <c r="B13" s="86" t="s">
        <v>269</v>
      </c>
      <c r="C13" s="87" t="s">
        <v>8</v>
      </c>
      <c r="D13" s="87">
        <v>35981</v>
      </c>
      <c r="E13" s="87">
        <v>35649</v>
      </c>
      <c r="F13" s="87">
        <f t="shared" si="8"/>
        <v>332</v>
      </c>
      <c r="G13" s="88">
        <f t="shared" si="0"/>
        <v>500</v>
      </c>
      <c r="H13" s="16">
        <f t="shared" si="1"/>
        <v>232</v>
      </c>
      <c r="I13" s="89">
        <f t="shared" si="3"/>
        <v>504</v>
      </c>
      <c r="J13" s="16">
        <f t="shared" si="4"/>
        <v>132</v>
      </c>
      <c r="K13" s="88">
        <f t="shared" si="2"/>
        <v>673.19999999999993</v>
      </c>
      <c r="L13" s="88">
        <f t="shared" si="9"/>
        <v>1677.1999999999998</v>
      </c>
      <c r="M13" s="88">
        <f t="shared" si="5"/>
        <v>1677.1999999999998</v>
      </c>
      <c r="N13" s="90">
        <f t="shared" si="10"/>
        <v>315</v>
      </c>
      <c r="O13" s="88">
        <f t="shared" si="6"/>
        <v>0</v>
      </c>
      <c r="P13" s="88">
        <v>1199.78</v>
      </c>
      <c r="Q13" s="88">
        <f t="shared" si="11"/>
        <v>3191.9799999999996</v>
      </c>
      <c r="R13" s="96" t="s">
        <v>51</v>
      </c>
      <c r="S13" s="93"/>
      <c r="T13" s="82"/>
      <c r="U13" s="83">
        <v>5</v>
      </c>
      <c r="V13" s="84">
        <v>5.04</v>
      </c>
      <c r="W13" s="83">
        <v>5.0999999999999996</v>
      </c>
      <c r="X13" s="83">
        <v>90</v>
      </c>
      <c r="Y13" s="83">
        <f t="shared" si="7"/>
        <v>315</v>
      </c>
      <c r="Z13" s="83">
        <v>1000</v>
      </c>
      <c r="AA13" s="97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>
      <c r="A14" s="85"/>
      <c r="B14" s="86" t="s">
        <v>29</v>
      </c>
      <c r="C14" s="87" t="s">
        <v>9</v>
      </c>
      <c r="D14" s="87">
        <v>5276</v>
      </c>
      <c r="E14" s="87">
        <v>5088</v>
      </c>
      <c r="F14" s="87">
        <f t="shared" si="8"/>
        <v>188</v>
      </c>
      <c r="G14" s="88">
        <f t="shared" si="0"/>
        <v>500</v>
      </c>
      <c r="H14" s="16">
        <f t="shared" si="1"/>
        <v>88</v>
      </c>
      <c r="I14" s="89">
        <f t="shared" si="3"/>
        <v>443.52</v>
      </c>
      <c r="J14" s="16">
        <f t="shared" si="4"/>
        <v>0</v>
      </c>
      <c r="K14" s="88">
        <f t="shared" si="2"/>
        <v>0</v>
      </c>
      <c r="L14" s="88">
        <f t="shared" si="9"/>
        <v>943.52</v>
      </c>
      <c r="M14" s="88">
        <f t="shared" si="5"/>
        <v>943.52</v>
      </c>
      <c r="N14" s="90">
        <f t="shared" si="10"/>
        <v>315</v>
      </c>
      <c r="O14" s="88">
        <f t="shared" si="6"/>
        <v>0</v>
      </c>
      <c r="P14" s="88">
        <v>1893.07</v>
      </c>
      <c r="Q14" s="88">
        <f t="shared" si="11"/>
        <v>3151.59</v>
      </c>
      <c r="R14" s="98" t="s">
        <v>51</v>
      </c>
      <c r="S14" s="93"/>
      <c r="T14" s="82"/>
      <c r="U14" s="83">
        <v>5</v>
      </c>
      <c r="V14" s="84">
        <v>5.04</v>
      </c>
      <c r="W14" s="83">
        <v>5.0999999999999996</v>
      </c>
      <c r="X14" s="83">
        <v>90</v>
      </c>
      <c r="Y14" s="83">
        <f t="shared" si="7"/>
        <v>315</v>
      </c>
      <c r="Z14" s="83">
        <v>1000</v>
      </c>
      <c r="AA14" s="97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>
      <c r="A15" s="85"/>
      <c r="B15" s="86" t="s">
        <v>30</v>
      </c>
      <c r="C15" s="87" t="s">
        <v>10</v>
      </c>
      <c r="D15" s="87">
        <v>57105</v>
      </c>
      <c r="E15" s="87">
        <v>56768</v>
      </c>
      <c r="F15" s="87">
        <f>IF((D15&gt;E15),(D15-E15),(0))/1</f>
        <v>337</v>
      </c>
      <c r="G15" s="88">
        <f t="shared" si="0"/>
        <v>500</v>
      </c>
      <c r="H15" s="16">
        <f t="shared" si="1"/>
        <v>237</v>
      </c>
      <c r="I15" s="89">
        <f t="shared" si="3"/>
        <v>504</v>
      </c>
      <c r="J15" s="16">
        <f t="shared" si="4"/>
        <v>137</v>
      </c>
      <c r="K15" s="88">
        <f t="shared" si="2"/>
        <v>698.69999999999993</v>
      </c>
      <c r="L15" s="88">
        <f>(G15+I15+K15)*1</f>
        <v>1702.6999999999998</v>
      </c>
      <c r="M15" s="88">
        <f t="shared" si="5"/>
        <v>1702.6999999999998</v>
      </c>
      <c r="N15" s="90">
        <f t="shared" si="10"/>
        <v>315</v>
      </c>
      <c r="O15" s="88">
        <f t="shared" si="6"/>
        <v>0</v>
      </c>
      <c r="P15" s="88">
        <v>1212.42</v>
      </c>
      <c r="Q15" s="88">
        <f t="shared" si="11"/>
        <v>3230.12</v>
      </c>
      <c r="R15" s="98" t="s">
        <v>51</v>
      </c>
      <c r="S15" s="93"/>
      <c r="T15" s="82"/>
      <c r="U15" s="83">
        <v>5</v>
      </c>
      <c r="V15" s="84">
        <v>5.04</v>
      </c>
      <c r="W15" s="83">
        <v>5.0999999999999996</v>
      </c>
      <c r="X15" s="83">
        <v>90</v>
      </c>
      <c r="Y15" s="83">
        <f t="shared" si="7"/>
        <v>315</v>
      </c>
      <c r="Z15" s="83">
        <v>1000</v>
      </c>
      <c r="AA15" s="97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>
      <c r="A16" s="85"/>
      <c r="B16" s="99" t="s">
        <v>101</v>
      </c>
      <c r="C16" s="87" t="s">
        <v>11</v>
      </c>
      <c r="D16" s="100"/>
      <c r="E16" s="100"/>
      <c r="F16" s="100">
        <f t="shared" si="8"/>
        <v>0</v>
      </c>
      <c r="G16" s="91">
        <f t="shared" si="0"/>
        <v>0</v>
      </c>
      <c r="H16" s="17">
        <f t="shared" si="1"/>
        <v>0</v>
      </c>
      <c r="I16" s="101">
        <f t="shared" si="3"/>
        <v>0</v>
      </c>
      <c r="J16" s="17">
        <f t="shared" si="4"/>
        <v>0</v>
      </c>
      <c r="K16" s="91">
        <f t="shared" si="2"/>
        <v>0</v>
      </c>
      <c r="L16" s="91">
        <f t="shared" si="9"/>
        <v>0</v>
      </c>
      <c r="M16" s="91">
        <f t="shared" si="5"/>
        <v>0</v>
      </c>
      <c r="N16" s="102">
        <f t="shared" si="10"/>
        <v>315</v>
      </c>
      <c r="O16" s="91">
        <f t="shared" si="6"/>
        <v>315</v>
      </c>
      <c r="P16" s="91">
        <v>0</v>
      </c>
      <c r="Q16" s="91">
        <f t="shared" si="11"/>
        <v>315</v>
      </c>
      <c r="R16" s="98" t="s">
        <v>51</v>
      </c>
      <c r="S16" s="93"/>
      <c r="T16" s="82"/>
      <c r="U16" s="83">
        <v>5</v>
      </c>
      <c r="V16" s="84">
        <v>5.04</v>
      </c>
      <c r="W16" s="83">
        <v>5.0999999999999996</v>
      </c>
      <c r="X16" s="83">
        <v>90</v>
      </c>
      <c r="Y16" s="83">
        <f t="shared" si="7"/>
        <v>315</v>
      </c>
      <c r="Z16" s="83">
        <v>1000</v>
      </c>
      <c r="AA16" s="97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>
      <c r="A17" s="85"/>
      <c r="B17" s="99" t="s">
        <v>195</v>
      </c>
      <c r="C17" s="87" t="s">
        <v>12</v>
      </c>
      <c r="D17" s="87">
        <v>64840</v>
      </c>
      <c r="E17" s="87">
        <v>64665</v>
      </c>
      <c r="F17" s="87">
        <f>IF((D17&gt;E17),(D17-E17),(0))/1</f>
        <v>175</v>
      </c>
      <c r="G17" s="88">
        <f t="shared" si="0"/>
        <v>500</v>
      </c>
      <c r="H17" s="16">
        <f t="shared" si="1"/>
        <v>75</v>
      </c>
      <c r="I17" s="89">
        <f t="shared" si="3"/>
        <v>378</v>
      </c>
      <c r="J17" s="16">
        <f t="shared" si="4"/>
        <v>0</v>
      </c>
      <c r="K17" s="88">
        <f t="shared" si="2"/>
        <v>0</v>
      </c>
      <c r="L17" s="88">
        <f>(G17+I17+K17)*1</f>
        <v>878</v>
      </c>
      <c r="M17" s="88">
        <f t="shared" si="5"/>
        <v>878</v>
      </c>
      <c r="N17" s="90">
        <f t="shared" si="10"/>
        <v>315</v>
      </c>
      <c r="O17" s="88">
        <f t="shared" si="6"/>
        <v>0</v>
      </c>
      <c r="P17" s="88">
        <v>1683.72</v>
      </c>
      <c r="Q17" s="88">
        <f t="shared" si="11"/>
        <v>2876.7200000000003</v>
      </c>
      <c r="R17" s="98" t="s">
        <v>51</v>
      </c>
      <c r="S17" s="93"/>
      <c r="T17" s="82"/>
      <c r="U17" s="83">
        <v>5</v>
      </c>
      <c r="V17" s="84">
        <v>5.04</v>
      </c>
      <c r="W17" s="83">
        <v>5.0999999999999996</v>
      </c>
      <c r="X17" s="83">
        <v>90</v>
      </c>
      <c r="Y17" s="83">
        <f t="shared" si="7"/>
        <v>315</v>
      </c>
      <c r="Z17" s="83">
        <v>1000</v>
      </c>
      <c r="AA17" s="97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>
      <c r="A18" s="85"/>
      <c r="B18" s="86" t="s">
        <v>181</v>
      </c>
      <c r="C18" s="87" t="s">
        <v>13</v>
      </c>
      <c r="D18" s="87">
        <v>42906</v>
      </c>
      <c r="E18" s="87">
        <v>42568</v>
      </c>
      <c r="F18" s="87">
        <f>IF((D18&gt;E18),(D18-E18),(0))/1</f>
        <v>338</v>
      </c>
      <c r="G18" s="88">
        <f t="shared" si="0"/>
        <v>500</v>
      </c>
      <c r="H18" s="16">
        <f t="shared" si="1"/>
        <v>238</v>
      </c>
      <c r="I18" s="89">
        <f t="shared" si="3"/>
        <v>504</v>
      </c>
      <c r="J18" s="16">
        <f t="shared" si="4"/>
        <v>138</v>
      </c>
      <c r="K18" s="88">
        <f t="shared" si="2"/>
        <v>703.8</v>
      </c>
      <c r="L18" s="88">
        <f>(G18+I18+K18)*1</f>
        <v>1707.8</v>
      </c>
      <c r="M18" s="88">
        <f t="shared" si="5"/>
        <v>1707.8</v>
      </c>
      <c r="N18" s="90">
        <f t="shared" si="10"/>
        <v>315</v>
      </c>
      <c r="O18" s="88">
        <f t="shared" si="6"/>
        <v>0</v>
      </c>
      <c r="P18" s="88">
        <v>1381.2</v>
      </c>
      <c r="Q18" s="88">
        <f t="shared" si="11"/>
        <v>3404</v>
      </c>
      <c r="R18" s="96" t="s">
        <v>51</v>
      </c>
      <c r="S18" s="93"/>
      <c r="T18" s="82"/>
      <c r="U18" s="83">
        <v>5</v>
      </c>
      <c r="V18" s="84">
        <v>5.04</v>
      </c>
      <c r="W18" s="83">
        <v>5.0999999999999996</v>
      </c>
      <c r="X18" s="83">
        <v>90</v>
      </c>
      <c r="Y18" s="83">
        <f t="shared" si="7"/>
        <v>315</v>
      </c>
      <c r="Z18" s="83">
        <v>1000</v>
      </c>
      <c r="AA18" s="97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>
      <c r="A19" s="85"/>
      <c r="B19" s="86" t="s">
        <v>229</v>
      </c>
      <c r="C19" s="87" t="s">
        <v>14</v>
      </c>
      <c r="D19" s="87">
        <v>67302</v>
      </c>
      <c r="E19" s="87">
        <v>67075</v>
      </c>
      <c r="F19" s="87">
        <f t="shared" si="8"/>
        <v>227</v>
      </c>
      <c r="G19" s="88">
        <f t="shared" si="0"/>
        <v>500</v>
      </c>
      <c r="H19" s="16">
        <f t="shared" si="1"/>
        <v>127</v>
      </c>
      <c r="I19" s="89">
        <f t="shared" si="3"/>
        <v>504</v>
      </c>
      <c r="J19" s="16">
        <f t="shared" si="4"/>
        <v>27</v>
      </c>
      <c r="K19" s="88">
        <f t="shared" si="2"/>
        <v>137.69999999999999</v>
      </c>
      <c r="L19" s="88">
        <f t="shared" si="9"/>
        <v>1141.7</v>
      </c>
      <c r="M19" s="88">
        <f t="shared" si="5"/>
        <v>1141.7</v>
      </c>
      <c r="N19" s="90">
        <f t="shared" si="10"/>
        <v>315</v>
      </c>
      <c r="O19" s="88">
        <f t="shared" si="6"/>
        <v>0</v>
      </c>
      <c r="P19" s="88">
        <v>2198.6</v>
      </c>
      <c r="Q19" s="88">
        <f t="shared" si="11"/>
        <v>3655.3</v>
      </c>
      <c r="R19" s="96" t="s">
        <v>51</v>
      </c>
      <c r="S19" s="93"/>
      <c r="T19" s="82"/>
      <c r="U19" s="83">
        <v>5</v>
      </c>
      <c r="V19" s="84">
        <v>5.04</v>
      </c>
      <c r="W19" s="83">
        <v>5.0999999999999996</v>
      </c>
      <c r="X19" s="83">
        <v>90</v>
      </c>
      <c r="Y19" s="83">
        <f t="shared" si="7"/>
        <v>315</v>
      </c>
      <c r="Z19" s="83">
        <v>1000</v>
      </c>
      <c r="AA19" s="97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>
      <c r="A20" s="85"/>
      <c r="B20" s="86" t="s">
        <v>31</v>
      </c>
      <c r="C20" s="87" t="s">
        <v>15</v>
      </c>
      <c r="D20" s="87">
        <v>72514</v>
      </c>
      <c r="E20" s="87">
        <v>72056</v>
      </c>
      <c r="F20" s="87">
        <f t="shared" si="8"/>
        <v>458</v>
      </c>
      <c r="G20" s="88">
        <f t="shared" si="0"/>
        <v>500</v>
      </c>
      <c r="H20" s="16">
        <f t="shared" si="1"/>
        <v>358</v>
      </c>
      <c r="I20" s="89">
        <f t="shared" ref="I20:I70" si="12">IF((H20&gt;100),(100*V20),(H20*V20))</f>
        <v>504</v>
      </c>
      <c r="J20" s="16">
        <f t="shared" si="4"/>
        <v>258</v>
      </c>
      <c r="K20" s="88">
        <f t="shared" si="2"/>
        <v>1315.8</v>
      </c>
      <c r="L20" s="88">
        <f t="shared" si="9"/>
        <v>2319.8000000000002</v>
      </c>
      <c r="M20" s="88">
        <f t="shared" si="5"/>
        <v>2319.8000000000002</v>
      </c>
      <c r="N20" s="90">
        <f t="shared" si="10"/>
        <v>315</v>
      </c>
      <c r="O20" s="88">
        <f t="shared" si="6"/>
        <v>0</v>
      </c>
      <c r="P20" s="88">
        <v>705.06</v>
      </c>
      <c r="Q20" s="88">
        <f t="shared" si="11"/>
        <v>3339.86</v>
      </c>
      <c r="R20" s="96" t="s">
        <v>51</v>
      </c>
      <c r="S20" s="93"/>
      <c r="T20" s="82"/>
      <c r="U20" s="83">
        <v>5</v>
      </c>
      <c r="V20" s="84">
        <v>5.04</v>
      </c>
      <c r="W20" s="83">
        <v>5.0999999999999996</v>
      </c>
      <c r="X20" s="83">
        <v>90</v>
      </c>
      <c r="Y20" s="83">
        <f t="shared" si="7"/>
        <v>315</v>
      </c>
      <c r="Z20" s="83">
        <v>1000</v>
      </c>
      <c r="AA20" s="97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85"/>
      <c r="B21" s="86" t="s">
        <v>193</v>
      </c>
      <c r="C21" s="87" t="s">
        <v>16</v>
      </c>
      <c r="D21" s="87">
        <v>9763</v>
      </c>
      <c r="E21" s="87">
        <v>9486</v>
      </c>
      <c r="F21" s="87">
        <f>IF((D21&gt;E21),(D21-E21),(0))/1</f>
        <v>277</v>
      </c>
      <c r="G21" s="88">
        <f t="shared" si="0"/>
        <v>500</v>
      </c>
      <c r="H21" s="16">
        <f t="shared" si="1"/>
        <v>177</v>
      </c>
      <c r="I21" s="89">
        <f t="shared" si="12"/>
        <v>504</v>
      </c>
      <c r="J21" s="16">
        <f t="shared" si="4"/>
        <v>77</v>
      </c>
      <c r="K21" s="88">
        <f t="shared" si="2"/>
        <v>392.7</v>
      </c>
      <c r="L21" s="88">
        <f>(G21+I21+K21)*1</f>
        <v>1396.7</v>
      </c>
      <c r="M21" s="88">
        <f t="shared" si="5"/>
        <v>1396.7</v>
      </c>
      <c r="N21" s="90">
        <f t="shared" si="10"/>
        <v>315</v>
      </c>
      <c r="O21" s="88">
        <f t="shared" si="6"/>
        <v>0</v>
      </c>
      <c r="P21" s="88">
        <v>1568.16</v>
      </c>
      <c r="Q21" s="88">
        <f t="shared" si="11"/>
        <v>3279.86</v>
      </c>
      <c r="R21" s="96" t="s">
        <v>51</v>
      </c>
      <c r="S21" s="93"/>
      <c r="T21" s="82"/>
      <c r="U21" s="83">
        <v>5</v>
      </c>
      <c r="V21" s="84">
        <v>5.04</v>
      </c>
      <c r="W21" s="83">
        <v>5.0999999999999996</v>
      </c>
      <c r="X21" s="83">
        <v>90</v>
      </c>
      <c r="Y21" s="83">
        <f t="shared" si="7"/>
        <v>315</v>
      </c>
      <c r="Z21" s="83">
        <v>1000</v>
      </c>
      <c r="AA21" s="82"/>
      <c r="AB21" s="2"/>
      <c r="AC21" s="2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85"/>
      <c r="B22" s="86" t="s">
        <v>32</v>
      </c>
      <c r="C22" s="87" t="s">
        <v>17</v>
      </c>
      <c r="D22" s="87">
        <v>32634</v>
      </c>
      <c r="E22" s="87">
        <v>32454</v>
      </c>
      <c r="F22" s="87">
        <f t="shared" si="8"/>
        <v>180</v>
      </c>
      <c r="G22" s="88">
        <f t="shared" si="0"/>
        <v>500</v>
      </c>
      <c r="H22" s="16">
        <f t="shared" si="1"/>
        <v>80</v>
      </c>
      <c r="I22" s="89">
        <f t="shared" si="12"/>
        <v>403.2</v>
      </c>
      <c r="J22" s="16">
        <f t="shared" si="4"/>
        <v>0</v>
      </c>
      <c r="K22" s="88">
        <f t="shared" si="2"/>
        <v>0</v>
      </c>
      <c r="L22" s="88">
        <f t="shared" si="9"/>
        <v>903.2</v>
      </c>
      <c r="M22" s="88">
        <f t="shared" si="5"/>
        <v>903.2</v>
      </c>
      <c r="N22" s="90">
        <f t="shared" si="10"/>
        <v>315</v>
      </c>
      <c r="O22" s="88">
        <f t="shared" si="6"/>
        <v>0</v>
      </c>
      <c r="P22" s="88">
        <v>2065.08</v>
      </c>
      <c r="Q22" s="88">
        <f t="shared" si="11"/>
        <v>3283.2799999999997</v>
      </c>
      <c r="R22" s="96" t="s">
        <v>51</v>
      </c>
      <c r="S22" s="93"/>
      <c r="T22" s="82"/>
      <c r="U22" s="83">
        <v>5</v>
      </c>
      <c r="V22" s="84">
        <v>5.04</v>
      </c>
      <c r="W22" s="83">
        <v>5.0999999999999996</v>
      </c>
      <c r="X22" s="83">
        <v>90</v>
      </c>
      <c r="Y22" s="83">
        <f t="shared" si="7"/>
        <v>315</v>
      </c>
      <c r="Z22" s="83">
        <v>1000</v>
      </c>
      <c r="AA22" s="82"/>
      <c r="AB22" s="2"/>
      <c r="AC22" s="2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85"/>
      <c r="B23" s="86" t="s">
        <v>33</v>
      </c>
      <c r="C23" s="87" t="s">
        <v>18</v>
      </c>
      <c r="D23" s="87">
        <v>37269</v>
      </c>
      <c r="E23" s="87">
        <v>36829</v>
      </c>
      <c r="F23" s="87">
        <f t="shared" si="8"/>
        <v>440</v>
      </c>
      <c r="G23" s="88">
        <f t="shared" si="0"/>
        <v>500</v>
      </c>
      <c r="H23" s="16">
        <f t="shared" si="1"/>
        <v>340</v>
      </c>
      <c r="I23" s="89">
        <f t="shared" si="12"/>
        <v>504</v>
      </c>
      <c r="J23" s="16">
        <f t="shared" si="4"/>
        <v>240</v>
      </c>
      <c r="K23" s="88">
        <f t="shared" si="2"/>
        <v>1224</v>
      </c>
      <c r="L23" s="88">
        <f t="shared" si="9"/>
        <v>2228</v>
      </c>
      <c r="M23" s="88">
        <f t="shared" si="5"/>
        <v>2228</v>
      </c>
      <c r="N23" s="90">
        <f t="shared" si="10"/>
        <v>315</v>
      </c>
      <c r="O23" s="88">
        <f t="shared" si="6"/>
        <v>0</v>
      </c>
      <c r="P23" s="88">
        <v>454.94</v>
      </c>
      <c r="Q23" s="88">
        <f t="shared" si="11"/>
        <v>2997.94</v>
      </c>
      <c r="R23" s="96" t="s">
        <v>51</v>
      </c>
      <c r="S23" s="93"/>
      <c r="T23" s="82"/>
      <c r="U23" s="83">
        <v>5</v>
      </c>
      <c r="V23" s="84">
        <v>5.04</v>
      </c>
      <c r="W23" s="83">
        <v>5.0999999999999996</v>
      </c>
      <c r="X23" s="83">
        <v>90</v>
      </c>
      <c r="Y23" s="83">
        <f t="shared" si="7"/>
        <v>315</v>
      </c>
      <c r="Z23" s="83">
        <v>1000</v>
      </c>
      <c r="AA23" s="82"/>
      <c r="AB23" s="2"/>
      <c r="AC23" s="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>
      <c r="A24" s="85"/>
      <c r="B24" s="86" t="s">
        <v>34</v>
      </c>
      <c r="C24" s="87" t="s">
        <v>19</v>
      </c>
      <c r="D24" s="87">
        <v>43294</v>
      </c>
      <c r="E24" s="87">
        <v>42927</v>
      </c>
      <c r="F24" s="87">
        <f t="shared" si="8"/>
        <v>367</v>
      </c>
      <c r="G24" s="88">
        <f t="shared" si="0"/>
        <v>500</v>
      </c>
      <c r="H24" s="16">
        <f t="shared" si="1"/>
        <v>267</v>
      </c>
      <c r="I24" s="89">
        <f t="shared" si="12"/>
        <v>504</v>
      </c>
      <c r="J24" s="16">
        <f t="shared" si="4"/>
        <v>167</v>
      </c>
      <c r="K24" s="88">
        <f t="shared" si="2"/>
        <v>851.69999999999993</v>
      </c>
      <c r="L24" s="88">
        <f t="shared" si="9"/>
        <v>1855.6999999999998</v>
      </c>
      <c r="M24" s="88">
        <f t="shared" si="5"/>
        <v>1855.6999999999998</v>
      </c>
      <c r="N24" s="90">
        <f t="shared" si="10"/>
        <v>315</v>
      </c>
      <c r="O24" s="88">
        <f t="shared" si="6"/>
        <v>0</v>
      </c>
      <c r="P24" s="88">
        <v>1065.68</v>
      </c>
      <c r="Q24" s="88">
        <f t="shared" si="11"/>
        <v>3236.38</v>
      </c>
      <c r="R24" s="96" t="s">
        <v>51</v>
      </c>
      <c r="S24" s="93"/>
      <c r="T24" s="82"/>
      <c r="U24" s="83">
        <v>5</v>
      </c>
      <c r="V24" s="84">
        <v>5.04</v>
      </c>
      <c r="W24" s="83">
        <v>5.0999999999999996</v>
      </c>
      <c r="X24" s="83">
        <v>90</v>
      </c>
      <c r="Y24" s="83">
        <f t="shared" si="7"/>
        <v>315</v>
      </c>
      <c r="Z24" s="83">
        <v>1000</v>
      </c>
      <c r="AA24" s="82"/>
      <c r="AB24" s="2"/>
      <c r="AC24" s="2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85"/>
      <c r="B25" s="86" t="s">
        <v>188</v>
      </c>
      <c r="C25" s="87" t="s">
        <v>20</v>
      </c>
      <c r="D25" s="87">
        <v>61102</v>
      </c>
      <c r="E25" s="87">
        <v>60944</v>
      </c>
      <c r="F25" s="87">
        <f>IF((D25&gt;E25),(D25-E25),(0))/1</f>
        <v>158</v>
      </c>
      <c r="G25" s="88">
        <f t="shared" si="0"/>
        <v>500</v>
      </c>
      <c r="H25" s="16">
        <f t="shared" si="1"/>
        <v>58</v>
      </c>
      <c r="I25" s="89">
        <f t="shared" si="12"/>
        <v>292.32</v>
      </c>
      <c r="J25" s="16">
        <f t="shared" si="4"/>
        <v>0</v>
      </c>
      <c r="K25" s="88">
        <f t="shared" si="2"/>
        <v>0</v>
      </c>
      <c r="L25" s="88">
        <f>(G25+I25+K25)*1</f>
        <v>792.31999999999994</v>
      </c>
      <c r="M25" s="88">
        <f t="shared" si="5"/>
        <v>792.31999999999994</v>
      </c>
      <c r="N25" s="90">
        <f t="shared" si="10"/>
        <v>315</v>
      </c>
      <c r="O25" s="88">
        <f t="shared" si="6"/>
        <v>0</v>
      </c>
      <c r="P25" s="88">
        <v>273.12</v>
      </c>
      <c r="Q25" s="88">
        <f t="shared" si="11"/>
        <v>1380.44</v>
      </c>
      <c r="R25" s="96" t="s">
        <v>51</v>
      </c>
      <c r="S25" s="81"/>
      <c r="T25" s="82"/>
      <c r="U25" s="83">
        <v>5</v>
      </c>
      <c r="V25" s="84">
        <v>5.04</v>
      </c>
      <c r="W25" s="83">
        <v>5.0999999999999996</v>
      </c>
      <c r="X25" s="83">
        <v>90</v>
      </c>
      <c r="Y25" s="83">
        <f t="shared" si="7"/>
        <v>315</v>
      </c>
      <c r="Z25" s="83">
        <v>1000</v>
      </c>
      <c r="AA25" s="82"/>
      <c r="AB25" s="2"/>
      <c r="AC25" s="2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>
      <c r="A26" s="85"/>
      <c r="B26" s="86" t="s">
        <v>35</v>
      </c>
      <c r="C26" s="87" t="s">
        <v>21</v>
      </c>
      <c r="D26" s="87">
        <v>25014</v>
      </c>
      <c r="E26" s="87">
        <v>24923</v>
      </c>
      <c r="F26" s="87">
        <f t="shared" si="8"/>
        <v>91</v>
      </c>
      <c r="G26" s="88">
        <f t="shared" si="0"/>
        <v>455</v>
      </c>
      <c r="H26" s="16">
        <f t="shared" si="1"/>
        <v>0</v>
      </c>
      <c r="I26" s="89">
        <f t="shared" si="12"/>
        <v>0</v>
      </c>
      <c r="J26" s="16">
        <f t="shared" si="4"/>
        <v>0</v>
      </c>
      <c r="K26" s="88">
        <f t="shared" si="2"/>
        <v>0</v>
      </c>
      <c r="L26" s="88">
        <f t="shared" si="9"/>
        <v>455</v>
      </c>
      <c r="M26" s="88">
        <f t="shared" si="5"/>
        <v>455</v>
      </c>
      <c r="N26" s="90">
        <f t="shared" si="10"/>
        <v>315</v>
      </c>
      <c r="O26" s="88">
        <f t="shared" si="6"/>
        <v>0</v>
      </c>
      <c r="P26" s="88">
        <v>1495.3</v>
      </c>
      <c r="Q26" s="88">
        <f t="shared" si="11"/>
        <v>2265.3000000000002</v>
      </c>
      <c r="R26" s="96" t="s">
        <v>51</v>
      </c>
      <c r="S26" s="93"/>
      <c r="T26" s="82"/>
      <c r="U26" s="83">
        <v>5</v>
      </c>
      <c r="V26" s="84">
        <v>5.04</v>
      </c>
      <c r="W26" s="83">
        <v>5.0999999999999996</v>
      </c>
      <c r="X26" s="83">
        <v>90</v>
      </c>
      <c r="Y26" s="83">
        <f t="shared" si="7"/>
        <v>315</v>
      </c>
      <c r="Z26" s="83">
        <v>1000</v>
      </c>
      <c r="AA26" s="82"/>
      <c r="AB26" s="2"/>
      <c r="AC26" s="2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>
      <c r="A27" s="85"/>
      <c r="B27" s="86" t="s">
        <v>36</v>
      </c>
      <c r="C27" s="87" t="s">
        <v>22</v>
      </c>
      <c r="D27" s="87">
        <v>16234</v>
      </c>
      <c r="E27" s="87">
        <v>15930</v>
      </c>
      <c r="F27" s="87">
        <f>IF((D27&gt;E27),(D27-E27),(0))/1</f>
        <v>304</v>
      </c>
      <c r="G27" s="88">
        <f t="shared" si="0"/>
        <v>500</v>
      </c>
      <c r="H27" s="16">
        <f t="shared" si="1"/>
        <v>204</v>
      </c>
      <c r="I27" s="89">
        <f t="shared" si="12"/>
        <v>504</v>
      </c>
      <c r="J27" s="16">
        <f t="shared" si="4"/>
        <v>104</v>
      </c>
      <c r="K27" s="88">
        <f t="shared" si="2"/>
        <v>530.4</v>
      </c>
      <c r="L27" s="88">
        <f>(G27+I27+K27)*1</f>
        <v>1534.4</v>
      </c>
      <c r="M27" s="88">
        <f t="shared" si="5"/>
        <v>1534.4</v>
      </c>
      <c r="N27" s="90">
        <f t="shared" si="10"/>
        <v>315</v>
      </c>
      <c r="O27" s="88">
        <f t="shared" si="6"/>
        <v>0</v>
      </c>
      <c r="P27" s="88">
        <v>1602.52</v>
      </c>
      <c r="Q27" s="88">
        <f t="shared" si="11"/>
        <v>3451.92</v>
      </c>
      <c r="R27" s="96" t="s">
        <v>51</v>
      </c>
      <c r="S27" s="103"/>
      <c r="T27" s="82"/>
      <c r="U27" s="83">
        <v>5</v>
      </c>
      <c r="V27" s="84">
        <v>5.04</v>
      </c>
      <c r="W27" s="83">
        <v>5.0999999999999996</v>
      </c>
      <c r="X27" s="83">
        <v>90</v>
      </c>
      <c r="Y27" s="83">
        <f t="shared" si="7"/>
        <v>315</v>
      </c>
      <c r="Z27" s="83">
        <v>1000</v>
      </c>
      <c r="AA27" s="82"/>
      <c r="AB27" s="2"/>
      <c r="AC27" s="2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>
      <c r="A28" s="85"/>
      <c r="B28" s="104" t="s">
        <v>159</v>
      </c>
      <c r="C28" s="87" t="s">
        <v>23</v>
      </c>
      <c r="D28" s="87">
        <v>24848</v>
      </c>
      <c r="E28" s="87">
        <v>24737</v>
      </c>
      <c r="F28" s="87">
        <f t="shared" si="8"/>
        <v>111</v>
      </c>
      <c r="G28" s="88">
        <f t="shared" si="0"/>
        <v>500</v>
      </c>
      <c r="H28" s="16">
        <f t="shared" si="1"/>
        <v>11</v>
      </c>
      <c r="I28" s="89">
        <f t="shared" si="12"/>
        <v>55.44</v>
      </c>
      <c r="J28" s="16">
        <f t="shared" si="4"/>
        <v>0</v>
      </c>
      <c r="K28" s="88">
        <f t="shared" si="2"/>
        <v>0</v>
      </c>
      <c r="L28" s="88">
        <f t="shared" si="9"/>
        <v>555.44000000000005</v>
      </c>
      <c r="M28" s="88">
        <f t="shared" si="5"/>
        <v>555.44000000000005</v>
      </c>
      <c r="N28" s="90">
        <f t="shared" si="10"/>
        <v>315</v>
      </c>
      <c r="O28" s="88">
        <f t="shared" si="6"/>
        <v>0</v>
      </c>
      <c r="P28" s="88">
        <v>1888.63</v>
      </c>
      <c r="Q28" s="88">
        <f t="shared" si="11"/>
        <v>2759.07</v>
      </c>
      <c r="R28" s="96" t="s">
        <v>51</v>
      </c>
      <c r="S28" s="93"/>
      <c r="T28" s="82"/>
      <c r="U28" s="83">
        <v>5</v>
      </c>
      <c r="V28" s="84">
        <v>5.04</v>
      </c>
      <c r="W28" s="83">
        <v>5.0999999999999996</v>
      </c>
      <c r="X28" s="83">
        <v>90</v>
      </c>
      <c r="Y28" s="83">
        <f t="shared" si="7"/>
        <v>315</v>
      </c>
      <c r="Z28" s="83">
        <v>1000</v>
      </c>
      <c r="AA28" s="82"/>
      <c r="AB28" s="2"/>
      <c r="AC28" s="2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>
      <c r="A29" s="85"/>
      <c r="B29" s="86" t="s">
        <v>37</v>
      </c>
      <c r="C29" s="87" t="s">
        <v>24</v>
      </c>
      <c r="D29" s="87">
        <v>43672</v>
      </c>
      <c r="E29" s="87">
        <v>43384</v>
      </c>
      <c r="F29" s="87">
        <f t="shared" si="8"/>
        <v>288</v>
      </c>
      <c r="G29" s="88">
        <f t="shared" si="0"/>
        <v>500</v>
      </c>
      <c r="H29" s="16">
        <f t="shared" si="1"/>
        <v>188</v>
      </c>
      <c r="I29" s="89">
        <f t="shared" si="12"/>
        <v>504</v>
      </c>
      <c r="J29" s="16">
        <f t="shared" si="4"/>
        <v>88</v>
      </c>
      <c r="K29" s="88">
        <f t="shared" si="2"/>
        <v>448.79999999999995</v>
      </c>
      <c r="L29" s="88">
        <f t="shared" si="9"/>
        <v>1452.8</v>
      </c>
      <c r="M29" s="88">
        <f t="shared" si="5"/>
        <v>1452.8</v>
      </c>
      <c r="N29" s="90">
        <f t="shared" si="10"/>
        <v>315</v>
      </c>
      <c r="O29" s="88">
        <f t="shared" si="6"/>
        <v>0</v>
      </c>
      <c r="P29" s="88">
        <v>1681.05</v>
      </c>
      <c r="Q29" s="88">
        <f t="shared" si="11"/>
        <v>3448.85</v>
      </c>
      <c r="R29" s="96" t="s">
        <v>51</v>
      </c>
      <c r="S29" s="93"/>
      <c r="T29" s="82"/>
      <c r="U29" s="83">
        <v>5</v>
      </c>
      <c r="V29" s="84">
        <v>5.04</v>
      </c>
      <c r="W29" s="83">
        <v>5.0999999999999996</v>
      </c>
      <c r="X29" s="83">
        <v>90</v>
      </c>
      <c r="Y29" s="83">
        <f t="shared" si="7"/>
        <v>315</v>
      </c>
      <c r="Z29" s="83">
        <v>1000</v>
      </c>
      <c r="AA29" s="82"/>
      <c r="AB29" s="2"/>
      <c r="AC29" s="2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>
      <c r="A30" s="85"/>
      <c r="B30" s="86" t="s">
        <v>38</v>
      </c>
      <c r="C30" s="87" t="s">
        <v>25</v>
      </c>
      <c r="D30" s="87">
        <v>73207</v>
      </c>
      <c r="E30" s="87">
        <v>72881</v>
      </c>
      <c r="F30" s="87">
        <f t="shared" si="8"/>
        <v>326</v>
      </c>
      <c r="G30" s="88">
        <f t="shared" si="0"/>
        <v>500</v>
      </c>
      <c r="H30" s="16">
        <f t="shared" si="1"/>
        <v>226</v>
      </c>
      <c r="I30" s="89">
        <f t="shared" si="12"/>
        <v>504</v>
      </c>
      <c r="J30" s="16">
        <f t="shared" si="4"/>
        <v>126</v>
      </c>
      <c r="K30" s="88">
        <f t="shared" si="2"/>
        <v>642.59999999999991</v>
      </c>
      <c r="L30" s="88">
        <f t="shared" si="9"/>
        <v>1646.6</v>
      </c>
      <c r="M30" s="88">
        <f t="shared" si="5"/>
        <v>1646.6</v>
      </c>
      <c r="N30" s="90">
        <f t="shared" si="10"/>
        <v>315</v>
      </c>
      <c r="O30" s="88">
        <f t="shared" si="6"/>
        <v>0</v>
      </c>
      <c r="P30" s="88">
        <v>1574.76</v>
      </c>
      <c r="Q30" s="88">
        <f t="shared" si="11"/>
        <v>3536.3599999999997</v>
      </c>
      <c r="R30" s="96" t="s">
        <v>51</v>
      </c>
      <c r="S30" s="93"/>
      <c r="T30" s="82"/>
      <c r="U30" s="83">
        <v>5</v>
      </c>
      <c r="V30" s="84">
        <v>5.04</v>
      </c>
      <c r="W30" s="83">
        <v>5.0999999999999996</v>
      </c>
      <c r="X30" s="83">
        <v>90</v>
      </c>
      <c r="Y30" s="83">
        <f t="shared" si="7"/>
        <v>315</v>
      </c>
      <c r="Z30" s="83">
        <v>1000</v>
      </c>
      <c r="AA30" s="82"/>
      <c r="AB30" s="2"/>
      <c r="AC30" s="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>
      <c r="A31" s="85"/>
      <c r="B31" s="86" t="s">
        <v>218</v>
      </c>
      <c r="C31" s="87" t="s">
        <v>26</v>
      </c>
      <c r="D31" s="95">
        <v>3196</v>
      </c>
      <c r="E31" s="95">
        <v>2881</v>
      </c>
      <c r="F31" s="87">
        <f t="shared" si="8"/>
        <v>315</v>
      </c>
      <c r="G31" s="88">
        <f t="shared" si="0"/>
        <v>500</v>
      </c>
      <c r="H31" s="16">
        <f t="shared" si="1"/>
        <v>215</v>
      </c>
      <c r="I31" s="89">
        <f t="shared" si="12"/>
        <v>504</v>
      </c>
      <c r="J31" s="16">
        <f t="shared" si="4"/>
        <v>115</v>
      </c>
      <c r="K31" s="88">
        <f t="shared" si="2"/>
        <v>586.5</v>
      </c>
      <c r="L31" s="88">
        <f t="shared" si="9"/>
        <v>1590.5</v>
      </c>
      <c r="M31" s="88">
        <f t="shared" si="5"/>
        <v>1590.5</v>
      </c>
      <c r="N31" s="90">
        <f t="shared" si="10"/>
        <v>315</v>
      </c>
      <c r="O31" s="88">
        <f t="shared" si="6"/>
        <v>0</v>
      </c>
      <c r="P31" s="88">
        <v>966.58</v>
      </c>
      <c r="Q31" s="88">
        <f t="shared" si="11"/>
        <v>2872.08</v>
      </c>
      <c r="R31" s="96" t="s">
        <v>51</v>
      </c>
      <c r="S31" s="105"/>
      <c r="T31" s="82"/>
      <c r="U31" s="83">
        <v>5</v>
      </c>
      <c r="V31" s="84">
        <v>5.04</v>
      </c>
      <c r="W31" s="83">
        <v>5.0999999999999996</v>
      </c>
      <c r="X31" s="83">
        <v>90</v>
      </c>
      <c r="Y31" s="83">
        <f t="shared" si="7"/>
        <v>315</v>
      </c>
      <c r="Z31" s="83">
        <v>1000</v>
      </c>
      <c r="AA31" s="82"/>
      <c r="AB31" s="2"/>
      <c r="AC31" s="2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>
      <c r="A32" s="85"/>
      <c r="B32" s="86" t="s">
        <v>215</v>
      </c>
      <c r="C32" s="87" t="s">
        <v>27</v>
      </c>
      <c r="D32" s="87">
        <v>31657</v>
      </c>
      <c r="E32" s="87">
        <v>31474</v>
      </c>
      <c r="F32" s="87">
        <f t="shared" si="8"/>
        <v>183</v>
      </c>
      <c r="G32" s="88">
        <f t="shared" si="0"/>
        <v>500</v>
      </c>
      <c r="H32" s="16">
        <f t="shared" si="1"/>
        <v>83</v>
      </c>
      <c r="I32" s="89">
        <f t="shared" si="12"/>
        <v>418.32</v>
      </c>
      <c r="J32" s="16">
        <f t="shared" si="4"/>
        <v>0</v>
      </c>
      <c r="K32" s="88">
        <f t="shared" si="2"/>
        <v>0</v>
      </c>
      <c r="L32" s="88">
        <f t="shared" si="9"/>
        <v>918.31999999999994</v>
      </c>
      <c r="M32" s="88">
        <f t="shared" si="5"/>
        <v>918.31999999999994</v>
      </c>
      <c r="N32" s="90">
        <f t="shared" si="10"/>
        <v>315</v>
      </c>
      <c r="O32" s="88">
        <f t="shared" si="6"/>
        <v>0</v>
      </c>
      <c r="P32" s="88">
        <v>704.21</v>
      </c>
      <c r="Q32" s="88">
        <f t="shared" si="11"/>
        <v>1937.53</v>
      </c>
      <c r="R32" s="96" t="s">
        <v>51</v>
      </c>
      <c r="S32" s="93"/>
      <c r="T32" s="82"/>
      <c r="U32" s="83">
        <v>5</v>
      </c>
      <c r="V32" s="84">
        <v>5.04</v>
      </c>
      <c r="W32" s="83">
        <v>5.0999999999999996</v>
      </c>
      <c r="X32" s="83">
        <v>90</v>
      </c>
      <c r="Y32" s="83">
        <f t="shared" si="7"/>
        <v>315</v>
      </c>
      <c r="Z32" s="83">
        <v>1000</v>
      </c>
      <c r="AA32" s="82"/>
      <c r="AB32" s="2"/>
      <c r="AC32" s="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>
      <c r="A33" s="85"/>
      <c r="B33" s="106" t="s">
        <v>101</v>
      </c>
      <c r="C33" s="87" t="s">
        <v>55</v>
      </c>
      <c r="D33" s="100"/>
      <c r="E33" s="100"/>
      <c r="F33" s="107">
        <f t="shared" si="8"/>
        <v>0</v>
      </c>
      <c r="G33" s="108">
        <f t="shared" ref="G33" si="13">IF((F33&gt;100),(100*U33), (F33*U33))</f>
        <v>0</v>
      </c>
      <c r="H33" s="26">
        <f t="shared" ref="H33" si="14">IF((F33&gt;100),(F33-100),(0))</f>
        <v>0</v>
      </c>
      <c r="I33" s="109">
        <f t="shared" ref="I33" si="15">IF((H33&gt;100),(100*V33),(H33*V33))</f>
        <v>0</v>
      </c>
      <c r="J33" s="26">
        <f t="shared" ref="J33" si="16">IF((H33&gt;100),(H33-100),(0))</f>
        <v>0</v>
      </c>
      <c r="K33" s="108">
        <f t="shared" ref="K33" si="17">IF((J33&gt;0),(J33*W33),(0))</f>
        <v>0</v>
      </c>
      <c r="L33" s="108">
        <f t="shared" si="9"/>
        <v>0</v>
      </c>
      <c r="M33" s="91">
        <f t="shared" ref="M33" si="18">L33</f>
        <v>0</v>
      </c>
      <c r="N33" s="102">
        <f t="shared" si="10"/>
        <v>315</v>
      </c>
      <c r="O33" s="91">
        <f t="shared" ref="O33" si="19">IF((F33&gt;0),0,(Y33))</f>
        <v>315</v>
      </c>
      <c r="P33" s="91">
        <v>0</v>
      </c>
      <c r="Q33" s="91">
        <f t="shared" si="11"/>
        <v>315</v>
      </c>
      <c r="R33" s="96" t="s">
        <v>51</v>
      </c>
      <c r="S33" s="39"/>
      <c r="T33" s="82"/>
      <c r="U33" s="83">
        <v>5</v>
      </c>
      <c r="V33" s="84">
        <v>5.04</v>
      </c>
      <c r="W33" s="83">
        <v>5.0999999999999996</v>
      </c>
      <c r="X33" s="83">
        <v>90</v>
      </c>
      <c r="Y33" s="83">
        <f t="shared" si="7"/>
        <v>315</v>
      </c>
      <c r="Z33" s="83">
        <v>1000</v>
      </c>
      <c r="AA33" s="82"/>
      <c r="AB33" s="2"/>
      <c r="AC33" s="2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>
      <c r="A34" s="110"/>
      <c r="B34" s="111"/>
      <c r="C34" s="112"/>
      <c r="D34" s="112"/>
      <c r="E34" s="112"/>
      <c r="F34" s="112"/>
      <c r="G34" s="93"/>
      <c r="H34" s="15"/>
      <c r="I34" s="113"/>
      <c r="J34" s="15"/>
      <c r="K34" s="93"/>
      <c r="L34" s="93"/>
      <c r="M34" s="93"/>
      <c r="N34" s="114"/>
      <c r="O34" s="115"/>
      <c r="P34" s="93"/>
      <c r="Q34" s="93"/>
      <c r="R34" s="116"/>
      <c r="S34" s="39"/>
      <c r="T34" s="82"/>
      <c r="U34" s="83"/>
      <c r="V34" s="84"/>
      <c r="W34" s="83"/>
      <c r="X34" s="83"/>
      <c r="Y34" s="83"/>
      <c r="Z34" s="83"/>
      <c r="AA34" s="82"/>
      <c r="AB34" s="2"/>
      <c r="AC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>
      <c r="A35" s="110"/>
      <c r="B35" s="117"/>
      <c r="C35" s="118"/>
      <c r="D35" s="118"/>
      <c r="E35" s="112"/>
      <c r="F35" s="112"/>
      <c r="G35" s="93"/>
      <c r="H35" s="15"/>
      <c r="I35" s="113"/>
      <c r="J35" s="15"/>
      <c r="K35" s="93"/>
      <c r="L35" s="93"/>
      <c r="M35" s="93"/>
      <c r="N35" s="119"/>
      <c r="O35" s="93"/>
      <c r="P35" s="93"/>
      <c r="Q35" s="120"/>
      <c r="R35" s="116"/>
      <c r="S35" s="39"/>
      <c r="T35" s="82"/>
      <c r="U35" s="83"/>
      <c r="V35" s="84"/>
      <c r="W35" s="83"/>
      <c r="X35" s="83"/>
      <c r="Y35" s="83"/>
      <c r="Z35" s="83"/>
      <c r="AA35" s="82"/>
      <c r="AB35" s="2"/>
      <c r="AC35" s="2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>
      <c r="A36" s="121"/>
      <c r="B36" s="122"/>
      <c r="C36" s="121"/>
      <c r="D36" s="121"/>
      <c r="E36" s="121"/>
      <c r="F36" s="112"/>
      <c r="G36" s="93"/>
      <c r="H36" s="15"/>
      <c r="I36" s="113"/>
      <c r="J36" s="15"/>
      <c r="K36" s="93"/>
      <c r="L36" s="93"/>
      <c r="M36" s="93"/>
      <c r="N36" s="119"/>
      <c r="O36" s="93"/>
      <c r="P36" s="93"/>
      <c r="Q36" s="93"/>
      <c r="R36" s="116"/>
      <c r="S36" s="39"/>
      <c r="T36" s="123"/>
      <c r="U36" s="83"/>
      <c r="V36" s="84"/>
      <c r="W36" s="83"/>
      <c r="X36" s="83"/>
      <c r="Y36" s="83"/>
      <c r="Z36" s="83"/>
      <c r="AA36" s="123"/>
    </row>
    <row r="37" spans="1:48">
      <c r="A37" s="121"/>
      <c r="B37" s="121"/>
      <c r="C37" s="121"/>
      <c r="D37" s="121"/>
      <c r="E37" s="121"/>
      <c r="F37" s="112"/>
      <c r="G37" s="93"/>
      <c r="H37" s="15"/>
      <c r="I37" s="113"/>
      <c r="J37" s="15"/>
      <c r="K37" s="93"/>
      <c r="L37" s="93"/>
      <c r="M37" s="93"/>
      <c r="N37" s="119"/>
      <c r="O37" s="93"/>
      <c r="P37" s="93"/>
      <c r="Q37" s="93"/>
      <c r="R37" s="116"/>
      <c r="S37" s="39"/>
      <c r="T37" s="123"/>
      <c r="U37" s="83"/>
      <c r="V37" s="84"/>
      <c r="W37" s="83"/>
      <c r="X37" s="83"/>
      <c r="Y37" s="83"/>
      <c r="Z37" s="83"/>
      <c r="AA37" s="123"/>
    </row>
    <row r="38" spans="1:48">
      <c r="A38" s="124" t="s">
        <v>201</v>
      </c>
      <c r="B38" s="94" t="s">
        <v>58</v>
      </c>
      <c r="C38" s="87" t="s">
        <v>59</v>
      </c>
      <c r="D38" s="95">
        <v>45758</v>
      </c>
      <c r="E38" s="95">
        <v>45511</v>
      </c>
      <c r="F38" s="87">
        <f>IF((D38&gt;E38),(D38-E38),(0))/1</f>
        <v>247</v>
      </c>
      <c r="G38" s="88">
        <f t="shared" si="0"/>
        <v>500</v>
      </c>
      <c r="H38" s="16">
        <f t="shared" si="1"/>
        <v>147</v>
      </c>
      <c r="I38" s="89">
        <f t="shared" si="12"/>
        <v>504</v>
      </c>
      <c r="J38" s="16">
        <f t="shared" si="4"/>
        <v>47</v>
      </c>
      <c r="K38" s="88">
        <f t="shared" si="2"/>
        <v>239.7</v>
      </c>
      <c r="L38" s="88">
        <f>(G38+I38+K38)*1</f>
        <v>1243.7</v>
      </c>
      <c r="M38" s="88">
        <f t="shared" si="5"/>
        <v>1243.7</v>
      </c>
      <c r="N38" s="90">
        <f>IF((Y38&gt;0),Y38,130)*1</f>
        <v>270</v>
      </c>
      <c r="O38" s="88">
        <f t="shared" si="6"/>
        <v>0</v>
      </c>
      <c r="P38" s="88">
        <v>1983.31</v>
      </c>
      <c r="Q38" s="88">
        <f>IF((M38&gt;0),(M38+N38+P38),(Y38)+(P38))</f>
        <v>3497.01</v>
      </c>
      <c r="R38" s="96" t="s">
        <v>51</v>
      </c>
      <c r="S38" s="39"/>
      <c r="T38" s="123"/>
      <c r="U38" s="83">
        <v>5</v>
      </c>
      <c r="V38" s="84">
        <v>5.04</v>
      </c>
      <c r="W38" s="83">
        <v>5.0999999999999996</v>
      </c>
      <c r="X38" s="83">
        <v>90</v>
      </c>
      <c r="Y38" s="83">
        <f>3*90</f>
        <v>270</v>
      </c>
      <c r="Z38" s="83">
        <v>850</v>
      </c>
      <c r="AA38" s="123"/>
    </row>
    <row r="39" spans="1:48">
      <c r="A39" s="124"/>
      <c r="B39" s="94" t="s">
        <v>279</v>
      </c>
      <c r="C39" s="87" t="s">
        <v>60</v>
      </c>
      <c r="D39" s="87">
        <v>29325</v>
      </c>
      <c r="E39" s="87">
        <v>28961</v>
      </c>
      <c r="F39" s="87">
        <f t="shared" ref="F39:F41" si="20">IF((D39&gt;E39),(D39-E39),(0))/1</f>
        <v>364</v>
      </c>
      <c r="G39" s="88">
        <f t="shared" si="0"/>
        <v>500</v>
      </c>
      <c r="H39" s="16">
        <f t="shared" si="1"/>
        <v>264</v>
      </c>
      <c r="I39" s="89">
        <f t="shared" si="12"/>
        <v>504</v>
      </c>
      <c r="J39" s="16">
        <f t="shared" si="4"/>
        <v>164</v>
      </c>
      <c r="K39" s="88">
        <f t="shared" si="2"/>
        <v>836.4</v>
      </c>
      <c r="L39" s="88">
        <f t="shared" ref="L39:L41" si="21">(G39+I39+K39)*1</f>
        <v>1840.4</v>
      </c>
      <c r="M39" s="88">
        <f t="shared" si="5"/>
        <v>1840.4</v>
      </c>
      <c r="N39" s="90">
        <f t="shared" ref="N39:N43" si="22">IF((Y39&gt;0),Y39,130)*1</f>
        <v>270</v>
      </c>
      <c r="O39" s="88">
        <f t="shared" si="6"/>
        <v>0</v>
      </c>
      <c r="P39" s="88">
        <v>1508.17</v>
      </c>
      <c r="Q39" s="88">
        <f t="shared" ref="Q39:Q44" si="23">IF((M39&gt;0),(M39+N39+P39),(Y39)+(P39))</f>
        <v>3618.57</v>
      </c>
      <c r="R39" s="96" t="s">
        <v>51</v>
      </c>
      <c r="S39" s="125"/>
      <c r="T39" s="123"/>
      <c r="U39" s="83">
        <v>5</v>
      </c>
      <c r="V39" s="84">
        <v>5.04</v>
      </c>
      <c r="W39" s="83">
        <v>5.0999999999999996</v>
      </c>
      <c r="X39" s="83">
        <v>90</v>
      </c>
      <c r="Y39" s="83">
        <f t="shared" ref="Y39:Y71" si="24">3*90</f>
        <v>270</v>
      </c>
      <c r="Z39" s="83">
        <v>850</v>
      </c>
      <c r="AA39" s="123"/>
    </row>
    <row r="40" spans="1:48">
      <c r="A40" s="124"/>
      <c r="B40" s="126" t="s">
        <v>203</v>
      </c>
      <c r="C40" s="95" t="s">
        <v>61</v>
      </c>
      <c r="D40" s="95">
        <v>32052</v>
      </c>
      <c r="E40" s="95">
        <v>31830</v>
      </c>
      <c r="F40" s="87">
        <f>IF((D40&gt;E40),(D40-E40),(0))/1</f>
        <v>222</v>
      </c>
      <c r="G40" s="88">
        <f t="shared" si="0"/>
        <v>500</v>
      </c>
      <c r="H40" s="16">
        <f t="shared" si="1"/>
        <v>122</v>
      </c>
      <c r="I40" s="89">
        <f t="shared" si="12"/>
        <v>504</v>
      </c>
      <c r="J40" s="16">
        <f t="shared" si="4"/>
        <v>22</v>
      </c>
      <c r="K40" s="88">
        <f t="shared" si="2"/>
        <v>112.19999999999999</v>
      </c>
      <c r="L40" s="88">
        <f>(G40+I40+K40)*1</f>
        <v>1116.2</v>
      </c>
      <c r="M40" s="88">
        <f t="shared" si="5"/>
        <v>1116.2</v>
      </c>
      <c r="N40" s="90">
        <f t="shared" si="22"/>
        <v>270</v>
      </c>
      <c r="O40" s="88">
        <f t="shared" si="6"/>
        <v>0</v>
      </c>
      <c r="P40" s="88">
        <v>493.27</v>
      </c>
      <c r="Q40" s="88">
        <f t="shared" si="23"/>
        <v>1879.47</v>
      </c>
      <c r="R40" s="96" t="s">
        <v>51</v>
      </c>
      <c r="S40" s="39"/>
      <c r="T40" s="123"/>
      <c r="U40" s="83">
        <v>5</v>
      </c>
      <c r="V40" s="84">
        <v>5.04</v>
      </c>
      <c r="W40" s="83">
        <v>5.0999999999999996</v>
      </c>
      <c r="X40" s="83">
        <v>90</v>
      </c>
      <c r="Y40" s="83">
        <f t="shared" si="24"/>
        <v>270</v>
      </c>
      <c r="Z40" s="83">
        <v>850</v>
      </c>
      <c r="AA40" s="123"/>
    </row>
    <row r="41" spans="1:48">
      <c r="A41" s="124"/>
      <c r="B41" s="94" t="s">
        <v>303</v>
      </c>
      <c r="C41" s="87" t="s">
        <v>62</v>
      </c>
      <c r="D41" s="87">
        <v>36347</v>
      </c>
      <c r="E41" s="87">
        <v>36167</v>
      </c>
      <c r="F41" s="87">
        <f t="shared" si="20"/>
        <v>180</v>
      </c>
      <c r="G41" s="88">
        <f t="shared" si="0"/>
        <v>500</v>
      </c>
      <c r="H41" s="16">
        <f t="shared" si="1"/>
        <v>80</v>
      </c>
      <c r="I41" s="89">
        <f t="shared" si="12"/>
        <v>403.2</v>
      </c>
      <c r="J41" s="16">
        <f t="shared" si="4"/>
        <v>0</v>
      </c>
      <c r="K41" s="88">
        <f t="shared" si="2"/>
        <v>0</v>
      </c>
      <c r="L41" s="88">
        <f t="shared" si="21"/>
        <v>903.2</v>
      </c>
      <c r="M41" s="88">
        <f t="shared" si="5"/>
        <v>903.2</v>
      </c>
      <c r="N41" s="90">
        <f t="shared" si="22"/>
        <v>270</v>
      </c>
      <c r="O41" s="88">
        <f t="shared" si="6"/>
        <v>0</v>
      </c>
      <c r="P41" s="88">
        <v>0</v>
      </c>
      <c r="Q41" s="88">
        <f t="shared" si="23"/>
        <v>1173.2</v>
      </c>
      <c r="R41" s="96" t="s">
        <v>51</v>
      </c>
      <c r="S41" s="39"/>
      <c r="T41" s="123"/>
      <c r="U41" s="83">
        <v>5</v>
      </c>
      <c r="V41" s="84">
        <v>5.04</v>
      </c>
      <c r="W41" s="83">
        <v>5.0999999999999996</v>
      </c>
      <c r="X41" s="83">
        <v>90</v>
      </c>
      <c r="Y41" s="83">
        <f t="shared" si="24"/>
        <v>270</v>
      </c>
      <c r="Z41" s="83">
        <v>850</v>
      </c>
      <c r="AA41" s="123"/>
    </row>
    <row r="42" spans="1:48">
      <c r="A42" s="124"/>
      <c r="B42" s="94" t="s">
        <v>283</v>
      </c>
      <c r="C42" s="87" t="s">
        <v>63</v>
      </c>
      <c r="D42" s="87">
        <v>1265</v>
      </c>
      <c r="E42" s="87">
        <v>846</v>
      </c>
      <c r="F42" s="87">
        <f t="shared" ref="F42:F46" si="25">IF((D42&gt;E42),(D42-E42),(0))/1</f>
        <v>419</v>
      </c>
      <c r="G42" s="88">
        <f t="shared" si="0"/>
        <v>500</v>
      </c>
      <c r="H42" s="16">
        <f t="shared" si="1"/>
        <v>319</v>
      </c>
      <c r="I42" s="89">
        <f t="shared" si="12"/>
        <v>504</v>
      </c>
      <c r="J42" s="16">
        <f t="shared" si="4"/>
        <v>219</v>
      </c>
      <c r="K42" s="88">
        <f t="shared" si="2"/>
        <v>1116.8999999999999</v>
      </c>
      <c r="L42" s="88">
        <f t="shared" ref="L42:L46" si="26">(G42+I42+K42)*1</f>
        <v>2120.8999999999996</v>
      </c>
      <c r="M42" s="88">
        <f t="shared" si="5"/>
        <v>2120.8999999999996</v>
      </c>
      <c r="N42" s="90">
        <f t="shared" si="22"/>
        <v>270</v>
      </c>
      <c r="O42" s="88">
        <f t="shared" si="6"/>
        <v>0</v>
      </c>
      <c r="P42" s="88">
        <v>409.51</v>
      </c>
      <c r="Q42" s="88">
        <f t="shared" si="23"/>
        <v>2800.41</v>
      </c>
      <c r="R42" s="96" t="s">
        <v>51</v>
      </c>
      <c r="S42" s="39"/>
      <c r="T42" s="123"/>
      <c r="U42" s="83">
        <v>5</v>
      </c>
      <c r="V42" s="84">
        <v>5.04</v>
      </c>
      <c r="W42" s="83">
        <v>5.0999999999999996</v>
      </c>
      <c r="X42" s="83">
        <v>90</v>
      </c>
      <c r="Y42" s="83">
        <f t="shared" si="24"/>
        <v>270</v>
      </c>
      <c r="Z42" s="83">
        <v>850</v>
      </c>
      <c r="AA42" s="123"/>
    </row>
    <row r="43" spans="1:48">
      <c r="A43" s="124"/>
      <c r="B43" s="94" t="s">
        <v>64</v>
      </c>
      <c r="C43" s="87" t="s">
        <v>65</v>
      </c>
      <c r="D43" s="87">
        <v>20030</v>
      </c>
      <c r="E43" s="87">
        <v>19878</v>
      </c>
      <c r="F43" s="87">
        <f>IF((D43&gt;E43),(D43-E43),(0))/1</f>
        <v>152</v>
      </c>
      <c r="G43" s="88">
        <f t="shared" si="0"/>
        <v>500</v>
      </c>
      <c r="H43" s="16">
        <f t="shared" si="1"/>
        <v>52</v>
      </c>
      <c r="I43" s="89">
        <f t="shared" si="12"/>
        <v>262.08</v>
      </c>
      <c r="J43" s="16">
        <f t="shared" si="4"/>
        <v>0</v>
      </c>
      <c r="K43" s="88">
        <f t="shared" si="2"/>
        <v>0</v>
      </c>
      <c r="L43" s="88">
        <f>(G43+I43+K43)*1</f>
        <v>762.07999999999993</v>
      </c>
      <c r="M43" s="88">
        <f t="shared" si="5"/>
        <v>762.07999999999993</v>
      </c>
      <c r="N43" s="90">
        <f t="shared" si="22"/>
        <v>270</v>
      </c>
      <c r="O43" s="88">
        <f t="shared" si="6"/>
        <v>0</v>
      </c>
      <c r="P43" s="88">
        <v>1920.01</v>
      </c>
      <c r="Q43" s="88">
        <f t="shared" si="23"/>
        <v>2952.09</v>
      </c>
      <c r="R43" s="96" t="s">
        <v>51</v>
      </c>
      <c r="S43" s="39"/>
      <c r="T43" s="123"/>
      <c r="U43" s="83">
        <v>5</v>
      </c>
      <c r="V43" s="84">
        <v>5.04</v>
      </c>
      <c r="W43" s="83">
        <v>5.0999999999999996</v>
      </c>
      <c r="X43" s="83">
        <v>90</v>
      </c>
      <c r="Y43" s="83">
        <f t="shared" si="24"/>
        <v>270</v>
      </c>
      <c r="Z43" s="83">
        <v>850</v>
      </c>
      <c r="AA43" s="123"/>
    </row>
    <row r="44" spans="1:48">
      <c r="A44" s="124"/>
      <c r="B44" s="94" t="s">
        <v>223</v>
      </c>
      <c r="C44" s="127" t="s">
        <v>66</v>
      </c>
      <c r="D44" s="128">
        <v>3298</v>
      </c>
      <c r="E44" s="128">
        <v>3242</v>
      </c>
      <c r="F44" s="128">
        <f t="shared" si="25"/>
        <v>56</v>
      </c>
      <c r="G44" s="129">
        <f t="shared" si="0"/>
        <v>280</v>
      </c>
      <c r="H44" s="19">
        <f t="shared" si="1"/>
        <v>0</v>
      </c>
      <c r="I44" s="130">
        <f t="shared" si="12"/>
        <v>0</v>
      </c>
      <c r="J44" s="19">
        <f t="shared" si="4"/>
        <v>0</v>
      </c>
      <c r="K44" s="129">
        <f t="shared" si="2"/>
        <v>0</v>
      </c>
      <c r="L44" s="129">
        <f t="shared" si="26"/>
        <v>280</v>
      </c>
      <c r="M44" s="129">
        <f t="shared" si="5"/>
        <v>280</v>
      </c>
      <c r="N44" s="131">
        <f>IF((Y44&gt;0),Y44,130)*1</f>
        <v>270</v>
      </c>
      <c r="O44" s="129">
        <f t="shared" si="6"/>
        <v>0</v>
      </c>
      <c r="P44" s="129">
        <v>1521.72</v>
      </c>
      <c r="Q44" s="88">
        <f t="shared" si="23"/>
        <v>2071.7200000000003</v>
      </c>
      <c r="R44" s="96" t="s">
        <v>51</v>
      </c>
      <c r="S44" s="39"/>
      <c r="T44" s="123"/>
      <c r="U44" s="83">
        <v>5</v>
      </c>
      <c r="V44" s="84">
        <v>5.04</v>
      </c>
      <c r="W44" s="83">
        <v>5.0999999999999996</v>
      </c>
      <c r="X44" s="83">
        <v>90</v>
      </c>
      <c r="Y44" s="83">
        <f t="shared" si="24"/>
        <v>270</v>
      </c>
      <c r="Z44" s="83">
        <v>850</v>
      </c>
      <c r="AA44" s="123"/>
    </row>
    <row r="45" spans="1:48">
      <c r="A45" s="124"/>
      <c r="B45" s="94" t="s">
        <v>167</v>
      </c>
      <c r="C45" s="95" t="s">
        <v>67</v>
      </c>
      <c r="D45" s="95">
        <v>27927</v>
      </c>
      <c r="E45" s="95">
        <v>27711</v>
      </c>
      <c r="F45" s="87">
        <f t="shared" si="25"/>
        <v>216</v>
      </c>
      <c r="G45" s="88">
        <f t="shared" si="0"/>
        <v>500</v>
      </c>
      <c r="H45" s="16">
        <f t="shared" si="1"/>
        <v>116</v>
      </c>
      <c r="I45" s="89">
        <f t="shared" si="12"/>
        <v>504</v>
      </c>
      <c r="J45" s="16">
        <f t="shared" si="4"/>
        <v>16</v>
      </c>
      <c r="K45" s="88">
        <f t="shared" si="2"/>
        <v>81.599999999999994</v>
      </c>
      <c r="L45" s="88">
        <f t="shared" si="26"/>
        <v>1085.5999999999999</v>
      </c>
      <c r="M45" s="88">
        <f t="shared" si="5"/>
        <v>1085.5999999999999</v>
      </c>
      <c r="N45" s="90">
        <f>IF((Y45&gt;0),Y45,130)*1</f>
        <v>270</v>
      </c>
      <c r="O45" s="88">
        <f t="shared" si="6"/>
        <v>0</v>
      </c>
      <c r="P45" s="88">
        <v>1968.94</v>
      </c>
      <c r="Q45" s="88">
        <f>IF((M45&gt;0),(M45+N45+P45),(Y45)+(P45))</f>
        <v>3324.54</v>
      </c>
      <c r="R45" s="96" t="s">
        <v>51</v>
      </c>
      <c r="S45" s="39"/>
      <c r="T45" s="123"/>
      <c r="U45" s="83">
        <v>5</v>
      </c>
      <c r="V45" s="84">
        <v>5.04</v>
      </c>
      <c r="W45" s="83">
        <v>5.0999999999999996</v>
      </c>
      <c r="X45" s="83">
        <v>90</v>
      </c>
      <c r="Y45" s="83">
        <f t="shared" si="24"/>
        <v>270</v>
      </c>
      <c r="Z45" s="83">
        <v>850</v>
      </c>
      <c r="AA45" s="123"/>
    </row>
    <row r="46" spans="1:48">
      <c r="A46" s="124"/>
      <c r="B46" s="94" t="s">
        <v>164</v>
      </c>
      <c r="C46" s="87" t="s">
        <v>68</v>
      </c>
      <c r="D46" s="87">
        <v>69972</v>
      </c>
      <c r="E46" s="87">
        <v>69450</v>
      </c>
      <c r="F46" s="87">
        <f t="shared" si="25"/>
        <v>522</v>
      </c>
      <c r="G46" s="88">
        <f t="shared" si="0"/>
        <v>500</v>
      </c>
      <c r="H46" s="16">
        <f t="shared" si="1"/>
        <v>422</v>
      </c>
      <c r="I46" s="89">
        <f t="shared" si="12"/>
        <v>504</v>
      </c>
      <c r="J46" s="16">
        <f t="shared" si="4"/>
        <v>322</v>
      </c>
      <c r="K46" s="88">
        <f t="shared" si="2"/>
        <v>1642.1999999999998</v>
      </c>
      <c r="L46" s="88">
        <f t="shared" si="26"/>
        <v>2646.2</v>
      </c>
      <c r="M46" s="88">
        <f t="shared" si="5"/>
        <v>2646.2</v>
      </c>
      <c r="N46" s="90">
        <f t="shared" ref="N46:N71" si="27">IF((Y46&gt;0),Y46,130)*1</f>
        <v>270</v>
      </c>
      <c r="O46" s="88">
        <f t="shared" si="6"/>
        <v>0</v>
      </c>
      <c r="P46" s="88">
        <v>-280.74</v>
      </c>
      <c r="Q46" s="88">
        <f t="shared" ref="Q46:Q71" si="28">IF((M46&gt;0),(M46+N46+P46),(Y46)+(P46))</f>
        <v>2635.46</v>
      </c>
      <c r="R46" s="96" t="s">
        <v>51</v>
      </c>
      <c r="S46" s="39"/>
      <c r="T46" s="123"/>
      <c r="U46" s="83">
        <v>5</v>
      </c>
      <c r="V46" s="84">
        <v>5.04</v>
      </c>
      <c r="W46" s="83">
        <v>5.0999999999999996</v>
      </c>
      <c r="X46" s="83">
        <v>90</v>
      </c>
      <c r="Y46" s="83">
        <f t="shared" si="24"/>
        <v>270</v>
      </c>
      <c r="Z46" s="83">
        <v>850</v>
      </c>
      <c r="AA46" s="123"/>
    </row>
    <row r="47" spans="1:48">
      <c r="A47" s="124"/>
      <c r="B47" s="94" t="s">
        <v>69</v>
      </c>
      <c r="C47" s="87" t="s">
        <v>70</v>
      </c>
      <c r="D47" s="87">
        <v>8651</v>
      </c>
      <c r="E47" s="87">
        <v>8569</v>
      </c>
      <c r="F47" s="87">
        <f>IF((D47&gt;E47),(D47-E47),(0))/1</f>
        <v>82</v>
      </c>
      <c r="G47" s="88">
        <f t="shared" si="0"/>
        <v>410</v>
      </c>
      <c r="H47" s="16">
        <f t="shared" si="1"/>
        <v>0</v>
      </c>
      <c r="I47" s="89">
        <f t="shared" si="12"/>
        <v>0</v>
      </c>
      <c r="J47" s="16">
        <f t="shared" si="4"/>
        <v>0</v>
      </c>
      <c r="K47" s="88">
        <f t="shared" si="2"/>
        <v>0</v>
      </c>
      <c r="L47" s="88">
        <f>(G47+I47+K47)*1</f>
        <v>410</v>
      </c>
      <c r="M47" s="88">
        <f t="shared" si="5"/>
        <v>410</v>
      </c>
      <c r="N47" s="90">
        <f t="shared" si="27"/>
        <v>270</v>
      </c>
      <c r="O47" s="88">
        <f t="shared" si="6"/>
        <v>0</v>
      </c>
      <c r="P47" s="88">
        <v>1729.74</v>
      </c>
      <c r="Q47" s="88">
        <f t="shared" si="28"/>
        <v>2409.7399999999998</v>
      </c>
      <c r="R47" s="96" t="s">
        <v>51</v>
      </c>
      <c r="S47" s="39"/>
      <c r="T47" s="123"/>
      <c r="U47" s="83">
        <v>5</v>
      </c>
      <c r="V47" s="84">
        <v>5.04</v>
      </c>
      <c r="W47" s="83">
        <v>5.0999999999999996</v>
      </c>
      <c r="X47" s="83">
        <v>90</v>
      </c>
      <c r="Y47" s="83">
        <f t="shared" si="24"/>
        <v>270</v>
      </c>
      <c r="Z47" s="83">
        <v>850</v>
      </c>
      <c r="AA47" s="123"/>
    </row>
    <row r="48" spans="1:48">
      <c r="A48" s="124"/>
      <c r="B48" s="94" t="s">
        <v>101</v>
      </c>
      <c r="C48" s="87" t="s">
        <v>71</v>
      </c>
      <c r="D48" s="100"/>
      <c r="E48" s="100"/>
      <c r="F48" s="100">
        <f t="shared" ref="F48:F71" si="29">IF((D48&gt;E48),(D48-E48),(0))/1</f>
        <v>0</v>
      </c>
      <c r="G48" s="91">
        <f t="shared" si="0"/>
        <v>0</v>
      </c>
      <c r="H48" s="17">
        <f t="shared" si="1"/>
        <v>0</v>
      </c>
      <c r="I48" s="101">
        <f t="shared" si="12"/>
        <v>0</v>
      </c>
      <c r="J48" s="17">
        <f t="shared" si="4"/>
        <v>0</v>
      </c>
      <c r="K48" s="91">
        <f t="shared" si="2"/>
        <v>0</v>
      </c>
      <c r="L48" s="91">
        <f t="shared" ref="L48:L71" si="30">(G48+I48+K48)*1</f>
        <v>0</v>
      </c>
      <c r="M48" s="91">
        <f t="shared" si="5"/>
        <v>0</v>
      </c>
      <c r="N48" s="102">
        <f t="shared" si="27"/>
        <v>270</v>
      </c>
      <c r="O48" s="91">
        <f>IF((F48&gt;0),0,(Y48))</f>
        <v>270</v>
      </c>
      <c r="P48" s="91">
        <v>0</v>
      </c>
      <c r="Q48" s="91">
        <f t="shared" si="28"/>
        <v>270</v>
      </c>
      <c r="R48" s="96" t="s">
        <v>51</v>
      </c>
      <c r="S48" s="39"/>
      <c r="T48" s="123"/>
      <c r="U48" s="83">
        <v>5</v>
      </c>
      <c r="V48" s="84">
        <v>5.04</v>
      </c>
      <c r="W48" s="83">
        <v>5.0999999999999996</v>
      </c>
      <c r="X48" s="83">
        <v>90</v>
      </c>
      <c r="Y48" s="83">
        <f t="shared" si="24"/>
        <v>270</v>
      </c>
      <c r="Z48" s="83">
        <v>850</v>
      </c>
      <c r="AA48" s="123"/>
    </row>
    <row r="49" spans="1:27">
      <c r="A49" s="124"/>
      <c r="B49" s="94" t="s">
        <v>72</v>
      </c>
      <c r="C49" s="87" t="s">
        <v>73</v>
      </c>
      <c r="D49" s="87">
        <v>78514</v>
      </c>
      <c r="E49" s="87">
        <v>78514</v>
      </c>
      <c r="F49" s="87">
        <f>IF((D49&gt;E49),(D49-E49),(0))/1</f>
        <v>0</v>
      </c>
      <c r="G49" s="88">
        <f t="shared" si="0"/>
        <v>0</v>
      </c>
      <c r="H49" s="16">
        <f t="shared" si="1"/>
        <v>0</v>
      </c>
      <c r="I49" s="89">
        <f t="shared" si="12"/>
        <v>0</v>
      </c>
      <c r="J49" s="16">
        <f t="shared" si="4"/>
        <v>0</v>
      </c>
      <c r="K49" s="88">
        <f t="shared" si="2"/>
        <v>0</v>
      </c>
      <c r="L49" s="88">
        <f>(G49+I49+K49)*1</f>
        <v>0</v>
      </c>
      <c r="M49" s="88">
        <f t="shared" si="5"/>
        <v>0</v>
      </c>
      <c r="N49" s="90">
        <f t="shared" si="27"/>
        <v>270</v>
      </c>
      <c r="O49" s="88">
        <f t="shared" si="6"/>
        <v>270</v>
      </c>
      <c r="P49" s="88">
        <v>1120.7</v>
      </c>
      <c r="Q49" s="88">
        <f t="shared" si="28"/>
        <v>1390.7</v>
      </c>
      <c r="R49" s="96" t="s">
        <v>51</v>
      </c>
      <c r="S49" s="39"/>
      <c r="T49" s="123"/>
      <c r="U49" s="83">
        <v>5</v>
      </c>
      <c r="V49" s="84">
        <v>5.04</v>
      </c>
      <c r="W49" s="83">
        <v>5.0999999999999996</v>
      </c>
      <c r="X49" s="83">
        <v>90</v>
      </c>
      <c r="Y49" s="83">
        <f t="shared" si="24"/>
        <v>270</v>
      </c>
      <c r="Z49" s="83">
        <v>850</v>
      </c>
      <c r="AA49" s="123"/>
    </row>
    <row r="50" spans="1:27">
      <c r="A50" s="124"/>
      <c r="B50" s="94" t="s">
        <v>74</v>
      </c>
      <c r="C50" s="87" t="s">
        <v>75</v>
      </c>
      <c r="D50" s="87">
        <v>70014</v>
      </c>
      <c r="E50" s="87">
        <v>69497</v>
      </c>
      <c r="F50" s="87">
        <f>IF((D50&gt;E50),(D50-E50),(0))/1</f>
        <v>517</v>
      </c>
      <c r="G50" s="88">
        <f t="shared" si="0"/>
        <v>500</v>
      </c>
      <c r="H50" s="16">
        <f t="shared" si="1"/>
        <v>417</v>
      </c>
      <c r="I50" s="89">
        <f t="shared" si="12"/>
        <v>504</v>
      </c>
      <c r="J50" s="16">
        <f t="shared" si="4"/>
        <v>317</v>
      </c>
      <c r="K50" s="88">
        <f t="shared" si="2"/>
        <v>1616.6999999999998</v>
      </c>
      <c r="L50" s="88">
        <f>(G50+I50+K50)*1</f>
        <v>2620.6999999999998</v>
      </c>
      <c r="M50" s="88">
        <f t="shared" si="5"/>
        <v>2620.6999999999998</v>
      </c>
      <c r="N50" s="90">
        <f t="shared" si="27"/>
        <v>270</v>
      </c>
      <c r="O50" s="88">
        <f t="shared" si="6"/>
        <v>0</v>
      </c>
      <c r="P50" s="88">
        <v>567.78</v>
      </c>
      <c r="Q50" s="88">
        <f t="shared" si="28"/>
        <v>3458.4799999999996</v>
      </c>
      <c r="R50" s="96" t="s">
        <v>51</v>
      </c>
      <c r="S50" s="39"/>
      <c r="T50" s="123"/>
      <c r="U50" s="83">
        <v>5</v>
      </c>
      <c r="V50" s="84">
        <v>5.04</v>
      </c>
      <c r="W50" s="83">
        <v>5.0999999999999996</v>
      </c>
      <c r="X50" s="83">
        <v>90</v>
      </c>
      <c r="Y50" s="83">
        <f t="shared" si="24"/>
        <v>270</v>
      </c>
      <c r="Z50" s="83">
        <v>850</v>
      </c>
      <c r="AA50" s="123"/>
    </row>
    <row r="51" spans="1:27">
      <c r="A51" s="124"/>
      <c r="B51" s="94" t="s">
        <v>228</v>
      </c>
      <c r="C51" s="87" t="s">
        <v>76</v>
      </c>
      <c r="D51" s="87">
        <v>66660</v>
      </c>
      <c r="E51" s="87">
        <v>66660</v>
      </c>
      <c r="F51" s="87">
        <f>IF((D51&gt;E51),(D51-E51),(0))/1</f>
        <v>0</v>
      </c>
      <c r="G51" s="88">
        <f t="shared" si="0"/>
        <v>0</v>
      </c>
      <c r="H51" s="16">
        <f t="shared" si="1"/>
        <v>0</v>
      </c>
      <c r="I51" s="89">
        <f t="shared" si="12"/>
        <v>0</v>
      </c>
      <c r="J51" s="16">
        <f t="shared" si="4"/>
        <v>0</v>
      </c>
      <c r="K51" s="88">
        <f t="shared" si="2"/>
        <v>0</v>
      </c>
      <c r="L51" s="88">
        <f>(G51+I51+K51)*1</f>
        <v>0</v>
      </c>
      <c r="M51" s="88">
        <f t="shared" si="5"/>
        <v>0</v>
      </c>
      <c r="N51" s="90">
        <f t="shared" si="27"/>
        <v>270</v>
      </c>
      <c r="O51" s="88">
        <f t="shared" si="6"/>
        <v>270</v>
      </c>
      <c r="P51" s="88">
        <v>1552.83</v>
      </c>
      <c r="Q51" s="88">
        <f t="shared" si="28"/>
        <v>1822.83</v>
      </c>
      <c r="R51" s="96" t="s">
        <v>51</v>
      </c>
      <c r="S51" s="39"/>
      <c r="T51" s="123"/>
      <c r="U51" s="83">
        <v>5</v>
      </c>
      <c r="V51" s="84">
        <v>5.04</v>
      </c>
      <c r="W51" s="83">
        <v>5.0999999999999996</v>
      </c>
      <c r="X51" s="83">
        <v>90</v>
      </c>
      <c r="Y51" s="83">
        <f t="shared" si="24"/>
        <v>270</v>
      </c>
      <c r="Z51" s="83">
        <v>850</v>
      </c>
      <c r="AA51" s="123"/>
    </row>
    <row r="52" spans="1:27" ht="15" customHeight="1">
      <c r="A52" s="124"/>
      <c r="B52" s="94" t="s">
        <v>224</v>
      </c>
      <c r="C52" s="87" t="s">
        <v>77</v>
      </c>
      <c r="D52" s="87">
        <v>27596</v>
      </c>
      <c r="E52" s="87">
        <v>27424</v>
      </c>
      <c r="F52" s="87">
        <f>IF((D52&gt;E52),(D52-E52),(0))/1</f>
        <v>172</v>
      </c>
      <c r="G52" s="88">
        <f t="shared" si="0"/>
        <v>500</v>
      </c>
      <c r="H52" s="16">
        <f t="shared" si="1"/>
        <v>72</v>
      </c>
      <c r="I52" s="89">
        <f t="shared" si="12"/>
        <v>362.88</v>
      </c>
      <c r="J52" s="16">
        <f t="shared" si="4"/>
        <v>0</v>
      </c>
      <c r="K52" s="88">
        <f t="shared" si="2"/>
        <v>0</v>
      </c>
      <c r="L52" s="88">
        <f>(G52+I52+K52)*1</f>
        <v>862.88</v>
      </c>
      <c r="M52" s="88">
        <f t="shared" si="5"/>
        <v>862.88</v>
      </c>
      <c r="N52" s="90">
        <f t="shared" si="27"/>
        <v>270</v>
      </c>
      <c r="O52" s="88">
        <f t="shared" si="6"/>
        <v>0</v>
      </c>
      <c r="P52" s="88">
        <v>1386.5</v>
      </c>
      <c r="Q52" s="88">
        <f t="shared" si="28"/>
        <v>2519.38</v>
      </c>
      <c r="R52" s="96" t="s">
        <v>51</v>
      </c>
      <c r="S52" s="132"/>
      <c r="T52" s="133"/>
      <c r="U52" s="83">
        <v>5</v>
      </c>
      <c r="V52" s="84">
        <v>5.04</v>
      </c>
      <c r="W52" s="83">
        <v>5.0999999999999996</v>
      </c>
      <c r="X52" s="83">
        <v>90</v>
      </c>
      <c r="Y52" s="83">
        <f t="shared" si="24"/>
        <v>270</v>
      </c>
      <c r="Z52" s="83">
        <v>850</v>
      </c>
      <c r="AA52" s="123"/>
    </row>
    <row r="53" spans="1:27">
      <c r="A53" s="124"/>
      <c r="B53" s="94" t="s">
        <v>151</v>
      </c>
      <c r="C53" s="87" t="s">
        <v>78</v>
      </c>
      <c r="D53" s="87">
        <v>79974</v>
      </c>
      <c r="E53" s="87">
        <v>79932</v>
      </c>
      <c r="F53" s="87">
        <f>IF((D53&gt;E53),(D53-E53),(0))/1</f>
        <v>42</v>
      </c>
      <c r="G53" s="88">
        <f t="shared" si="0"/>
        <v>210</v>
      </c>
      <c r="H53" s="16">
        <f t="shared" si="1"/>
        <v>0</v>
      </c>
      <c r="I53" s="89">
        <f t="shared" si="12"/>
        <v>0</v>
      </c>
      <c r="J53" s="16">
        <f t="shared" si="4"/>
        <v>0</v>
      </c>
      <c r="K53" s="88">
        <f t="shared" si="2"/>
        <v>0</v>
      </c>
      <c r="L53" s="88">
        <f>(G53+I53+K53)*1</f>
        <v>210</v>
      </c>
      <c r="M53" s="88">
        <f t="shared" si="5"/>
        <v>210</v>
      </c>
      <c r="N53" s="90">
        <f t="shared" si="27"/>
        <v>270</v>
      </c>
      <c r="O53" s="88">
        <f t="shared" si="6"/>
        <v>0</v>
      </c>
      <c r="P53" s="88">
        <v>922.58</v>
      </c>
      <c r="Q53" s="88">
        <f t="shared" si="28"/>
        <v>1402.58</v>
      </c>
      <c r="R53" s="96" t="s">
        <v>51</v>
      </c>
      <c r="S53" s="132"/>
      <c r="T53" s="133"/>
      <c r="U53" s="83">
        <v>5</v>
      </c>
      <c r="V53" s="84">
        <v>5.04</v>
      </c>
      <c r="W53" s="83">
        <v>5.0999999999999996</v>
      </c>
      <c r="X53" s="83">
        <v>90</v>
      </c>
      <c r="Y53" s="83">
        <f t="shared" si="24"/>
        <v>270</v>
      </c>
      <c r="Z53" s="83">
        <v>850</v>
      </c>
      <c r="AA53" s="123"/>
    </row>
    <row r="54" spans="1:27">
      <c r="A54" s="124"/>
      <c r="B54" s="94" t="s">
        <v>129</v>
      </c>
      <c r="C54" s="87" t="s">
        <v>79</v>
      </c>
      <c r="D54" s="87">
        <v>72021</v>
      </c>
      <c r="E54" s="87">
        <v>71903</v>
      </c>
      <c r="F54" s="87">
        <f t="shared" ref="F54" si="31">IF((D54&gt;E54),(D54-E54),(0))/1</f>
        <v>118</v>
      </c>
      <c r="G54" s="88">
        <f t="shared" si="0"/>
        <v>500</v>
      </c>
      <c r="H54" s="16">
        <f t="shared" si="1"/>
        <v>18</v>
      </c>
      <c r="I54" s="89">
        <f t="shared" si="12"/>
        <v>90.72</v>
      </c>
      <c r="J54" s="16">
        <f t="shared" si="4"/>
        <v>0</v>
      </c>
      <c r="K54" s="88">
        <f t="shared" si="2"/>
        <v>0</v>
      </c>
      <c r="L54" s="88">
        <f t="shared" ref="L54" si="32">(G54+I54+K54)*1</f>
        <v>590.72</v>
      </c>
      <c r="M54" s="88">
        <f t="shared" si="5"/>
        <v>590.72</v>
      </c>
      <c r="N54" s="90">
        <f t="shared" si="27"/>
        <v>270</v>
      </c>
      <c r="O54" s="88">
        <f t="shared" si="6"/>
        <v>0</v>
      </c>
      <c r="P54" s="88">
        <v>1262.97</v>
      </c>
      <c r="Q54" s="88">
        <f t="shared" si="28"/>
        <v>2123.69</v>
      </c>
      <c r="R54" s="96" t="s">
        <v>51</v>
      </c>
      <c r="S54" s="39"/>
      <c r="T54" s="123"/>
      <c r="U54" s="83">
        <v>5</v>
      </c>
      <c r="V54" s="84">
        <v>5.04</v>
      </c>
      <c r="W54" s="83">
        <v>5.0999999999999996</v>
      </c>
      <c r="X54" s="83">
        <v>90</v>
      </c>
      <c r="Y54" s="83">
        <f t="shared" si="24"/>
        <v>270</v>
      </c>
      <c r="Z54" s="83">
        <v>850</v>
      </c>
      <c r="AA54" s="123"/>
    </row>
    <row r="55" spans="1:27">
      <c r="A55" s="124"/>
      <c r="B55" s="94" t="s">
        <v>196</v>
      </c>
      <c r="C55" s="87" t="s">
        <v>80</v>
      </c>
      <c r="D55" s="87">
        <v>51496</v>
      </c>
      <c r="E55" s="87">
        <v>51387</v>
      </c>
      <c r="F55" s="87">
        <f>IF((D55&gt;E55),(D55-E55),(0))/1</f>
        <v>109</v>
      </c>
      <c r="G55" s="88">
        <f t="shared" si="0"/>
        <v>500</v>
      </c>
      <c r="H55" s="16">
        <f t="shared" si="1"/>
        <v>9</v>
      </c>
      <c r="I55" s="89">
        <f t="shared" si="12"/>
        <v>45.36</v>
      </c>
      <c r="J55" s="16">
        <f t="shared" si="4"/>
        <v>0</v>
      </c>
      <c r="K55" s="88">
        <f t="shared" si="2"/>
        <v>0</v>
      </c>
      <c r="L55" s="88">
        <f>(G55+I55+K55)*1</f>
        <v>545.36</v>
      </c>
      <c r="M55" s="88">
        <f t="shared" si="5"/>
        <v>545.36</v>
      </c>
      <c r="N55" s="90">
        <f t="shared" si="27"/>
        <v>270</v>
      </c>
      <c r="O55" s="88">
        <f t="shared" si="6"/>
        <v>0</v>
      </c>
      <c r="P55" s="88">
        <v>1726.6</v>
      </c>
      <c r="Q55" s="88">
        <f t="shared" si="28"/>
        <v>2541.96</v>
      </c>
      <c r="R55" s="96" t="s">
        <v>51</v>
      </c>
      <c r="S55" s="134"/>
      <c r="T55" s="123"/>
      <c r="U55" s="83">
        <v>5</v>
      </c>
      <c r="V55" s="84">
        <v>5.04</v>
      </c>
      <c r="W55" s="83">
        <v>5.0999999999999996</v>
      </c>
      <c r="X55" s="83">
        <v>90</v>
      </c>
      <c r="Y55" s="83">
        <f t="shared" si="24"/>
        <v>270</v>
      </c>
      <c r="Z55" s="83">
        <v>850</v>
      </c>
      <c r="AA55" s="123"/>
    </row>
    <row r="56" spans="1:27">
      <c r="A56" s="124"/>
      <c r="B56" s="94" t="s">
        <v>81</v>
      </c>
      <c r="C56" s="87" t="s">
        <v>82</v>
      </c>
      <c r="D56" s="87">
        <v>47889</v>
      </c>
      <c r="E56" s="87">
        <v>47867</v>
      </c>
      <c r="F56" s="87">
        <f>IF((D56&gt;E56),(D56-E56),(0))/1</f>
        <v>22</v>
      </c>
      <c r="G56" s="88">
        <f t="shared" si="0"/>
        <v>110</v>
      </c>
      <c r="H56" s="16">
        <f t="shared" si="1"/>
        <v>0</v>
      </c>
      <c r="I56" s="89">
        <f t="shared" si="12"/>
        <v>0</v>
      </c>
      <c r="J56" s="16">
        <f t="shared" si="4"/>
        <v>0</v>
      </c>
      <c r="K56" s="88">
        <f t="shared" si="2"/>
        <v>0</v>
      </c>
      <c r="L56" s="88">
        <f>(G56+I56+K56)*1</f>
        <v>110</v>
      </c>
      <c r="M56" s="88">
        <f t="shared" si="5"/>
        <v>110</v>
      </c>
      <c r="N56" s="90">
        <f t="shared" si="27"/>
        <v>270</v>
      </c>
      <c r="O56" s="88">
        <f t="shared" si="6"/>
        <v>0</v>
      </c>
      <c r="P56" s="88">
        <v>633</v>
      </c>
      <c r="Q56" s="88">
        <f t="shared" si="28"/>
        <v>1013</v>
      </c>
      <c r="R56" s="96" t="s">
        <v>51</v>
      </c>
      <c r="S56" s="39"/>
      <c r="T56" s="123"/>
      <c r="U56" s="83">
        <v>5</v>
      </c>
      <c r="V56" s="84">
        <v>5.04</v>
      </c>
      <c r="W56" s="83">
        <v>5.0999999999999996</v>
      </c>
      <c r="X56" s="83">
        <v>90</v>
      </c>
      <c r="Y56" s="83">
        <f t="shared" si="24"/>
        <v>270</v>
      </c>
      <c r="Z56" s="83">
        <v>850</v>
      </c>
      <c r="AA56" s="123"/>
    </row>
    <row r="57" spans="1:27">
      <c r="A57" s="124"/>
      <c r="B57" s="94" t="s">
        <v>83</v>
      </c>
      <c r="C57" s="87" t="s">
        <v>84</v>
      </c>
      <c r="D57" s="87">
        <v>60221</v>
      </c>
      <c r="E57" s="87">
        <v>60221</v>
      </c>
      <c r="F57" s="87">
        <f>IF((D57&gt;E57),(D57-E57),(0))/1</f>
        <v>0</v>
      </c>
      <c r="G57" s="88">
        <f t="shared" si="0"/>
        <v>0</v>
      </c>
      <c r="H57" s="16">
        <f t="shared" si="1"/>
        <v>0</v>
      </c>
      <c r="I57" s="89">
        <f t="shared" si="12"/>
        <v>0</v>
      </c>
      <c r="J57" s="16">
        <f t="shared" si="4"/>
        <v>0</v>
      </c>
      <c r="K57" s="88">
        <f t="shared" si="2"/>
        <v>0</v>
      </c>
      <c r="L57" s="88">
        <f>(G57+I57+K57)*1</f>
        <v>0</v>
      </c>
      <c r="M57" s="88">
        <f t="shared" si="5"/>
        <v>0</v>
      </c>
      <c r="N57" s="90">
        <f t="shared" si="27"/>
        <v>270</v>
      </c>
      <c r="O57" s="88">
        <f t="shared" si="6"/>
        <v>270</v>
      </c>
      <c r="P57" s="88">
        <v>809.84</v>
      </c>
      <c r="Q57" s="88">
        <f t="shared" si="28"/>
        <v>1079.8400000000001</v>
      </c>
      <c r="R57" s="96" t="s">
        <v>51</v>
      </c>
      <c r="S57" s="39"/>
      <c r="T57" s="123"/>
      <c r="U57" s="83">
        <v>5</v>
      </c>
      <c r="V57" s="84">
        <v>5.04</v>
      </c>
      <c r="W57" s="83">
        <v>5.0999999999999996</v>
      </c>
      <c r="X57" s="83">
        <v>90</v>
      </c>
      <c r="Y57" s="83">
        <f t="shared" si="24"/>
        <v>270</v>
      </c>
      <c r="Z57" s="83">
        <v>850</v>
      </c>
      <c r="AA57" s="123"/>
    </row>
    <row r="58" spans="1:27">
      <c r="A58" s="124"/>
      <c r="B58" s="94" t="s">
        <v>85</v>
      </c>
      <c r="C58" s="87" t="s">
        <v>86</v>
      </c>
      <c r="D58" s="95">
        <v>112258</v>
      </c>
      <c r="E58" s="95">
        <v>111513</v>
      </c>
      <c r="F58" s="87">
        <f t="shared" si="29"/>
        <v>745</v>
      </c>
      <c r="G58" s="88">
        <f t="shared" si="0"/>
        <v>500</v>
      </c>
      <c r="H58" s="16">
        <f t="shared" si="1"/>
        <v>645</v>
      </c>
      <c r="I58" s="89">
        <f t="shared" si="12"/>
        <v>504</v>
      </c>
      <c r="J58" s="16">
        <f t="shared" si="4"/>
        <v>545</v>
      </c>
      <c r="K58" s="88">
        <f t="shared" si="2"/>
        <v>2779.5</v>
      </c>
      <c r="L58" s="88">
        <f t="shared" si="30"/>
        <v>3783.5</v>
      </c>
      <c r="M58" s="88">
        <f t="shared" si="5"/>
        <v>3783.5</v>
      </c>
      <c r="N58" s="90">
        <f t="shared" si="27"/>
        <v>270</v>
      </c>
      <c r="O58" s="88">
        <f t="shared" si="6"/>
        <v>0</v>
      </c>
      <c r="P58" s="88">
        <v>-287.72000000000003</v>
      </c>
      <c r="Q58" s="88">
        <f t="shared" si="28"/>
        <v>3765.7799999999997</v>
      </c>
      <c r="R58" s="96" t="s">
        <v>51</v>
      </c>
      <c r="S58" s="39"/>
      <c r="T58" s="123"/>
      <c r="U58" s="83">
        <v>5</v>
      </c>
      <c r="V58" s="84">
        <v>5.04</v>
      </c>
      <c r="W58" s="83">
        <v>5.0999999999999996</v>
      </c>
      <c r="X58" s="83">
        <v>90</v>
      </c>
      <c r="Y58" s="83">
        <f t="shared" si="24"/>
        <v>270</v>
      </c>
      <c r="Z58" s="83">
        <v>850</v>
      </c>
      <c r="AA58" s="123"/>
    </row>
    <row r="59" spans="1:27">
      <c r="A59" s="124"/>
      <c r="B59" s="94" t="s">
        <v>138</v>
      </c>
      <c r="C59" s="87" t="s">
        <v>204</v>
      </c>
      <c r="D59" s="87">
        <v>27121</v>
      </c>
      <c r="E59" s="87">
        <v>26936</v>
      </c>
      <c r="F59" s="87">
        <f>IF((D59&gt;E59),(D59-E59),(0))/1</f>
        <v>185</v>
      </c>
      <c r="G59" s="88">
        <f t="shared" si="0"/>
        <v>500</v>
      </c>
      <c r="H59" s="16">
        <f t="shared" si="1"/>
        <v>85</v>
      </c>
      <c r="I59" s="89">
        <f t="shared" si="12"/>
        <v>428.4</v>
      </c>
      <c r="J59" s="16">
        <f t="shared" si="4"/>
        <v>0</v>
      </c>
      <c r="K59" s="88">
        <f t="shared" si="2"/>
        <v>0</v>
      </c>
      <c r="L59" s="88">
        <f>(G59+I59+K59)*1</f>
        <v>928.4</v>
      </c>
      <c r="M59" s="88">
        <f t="shared" si="5"/>
        <v>928.4</v>
      </c>
      <c r="N59" s="90">
        <f t="shared" si="27"/>
        <v>270</v>
      </c>
      <c r="O59" s="88">
        <f t="shared" si="6"/>
        <v>0</v>
      </c>
      <c r="P59" s="88">
        <v>1941.09</v>
      </c>
      <c r="Q59" s="88">
        <f t="shared" si="28"/>
        <v>3139.49</v>
      </c>
      <c r="R59" s="96" t="s">
        <v>51</v>
      </c>
      <c r="S59" s="39"/>
      <c r="T59" s="123"/>
      <c r="U59" s="83">
        <v>5</v>
      </c>
      <c r="V59" s="84">
        <v>5.04</v>
      </c>
      <c r="W59" s="83">
        <v>5.0999999999999996</v>
      </c>
      <c r="X59" s="83">
        <v>90</v>
      </c>
      <c r="Y59" s="83">
        <f t="shared" si="24"/>
        <v>270</v>
      </c>
      <c r="Z59" s="83">
        <v>850</v>
      </c>
      <c r="AA59" s="123"/>
    </row>
    <row r="60" spans="1:27">
      <c r="A60" s="124"/>
      <c r="B60" s="94" t="s">
        <v>288</v>
      </c>
      <c r="C60" s="87" t="s">
        <v>87</v>
      </c>
      <c r="D60" s="87">
        <v>72249</v>
      </c>
      <c r="E60" s="87">
        <v>71993</v>
      </c>
      <c r="F60" s="87">
        <f>IF((D60&gt;E60),(D60-E60),(0))/1</f>
        <v>256</v>
      </c>
      <c r="G60" s="88">
        <f t="shared" si="0"/>
        <v>500</v>
      </c>
      <c r="H60" s="16">
        <f t="shared" si="1"/>
        <v>156</v>
      </c>
      <c r="I60" s="89">
        <f t="shared" si="12"/>
        <v>504</v>
      </c>
      <c r="J60" s="16">
        <f t="shared" si="4"/>
        <v>56</v>
      </c>
      <c r="K60" s="88">
        <f t="shared" si="2"/>
        <v>285.59999999999997</v>
      </c>
      <c r="L60" s="88">
        <f>(G60+I60+K60)*1</f>
        <v>1289.5999999999999</v>
      </c>
      <c r="M60" s="88">
        <f t="shared" si="5"/>
        <v>1289.5999999999999</v>
      </c>
      <c r="N60" s="90">
        <f t="shared" si="27"/>
        <v>270</v>
      </c>
      <c r="O60" s="88">
        <f t="shared" si="6"/>
        <v>0</v>
      </c>
      <c r="P60" s="88">
        <v>-421.38</v>
      </c>
      <c r="Q60" s="88">
        <f t="shared" si="28"/>
        <v>1138.2199999999998</v>
      </c>
      <c r="R60" s="96" t="s">
        <v>51</v>
      </c>
      <c r="S60" s="39"/>
      <c r="T60" s="123"/>
      <c r="U60" s="83">
        <v>5</v>
      </c>
      <c r="V60" s="84">
        <v>5.04</v>
      </c>
      <c r="W60" s="83">
        <v>5.0999999999999996</v>
      </c>
      <c r="X60" s="83">
        <v>90</v>
      </c>
      <c r="Y60" s="83">
        <f t="shared" si="24"/>
        <v>270</v>
      </c>
      <c r="Z60" s="83">
        <v>850</v>
      </c>
      <c r="AA60" s="123"/>
    </row>
    <row r="61" spans="1:27">
      <c r="A61" s="124"/>
      <c r="B61" s="94" t="s">
        <v>101</v>
      </c>
      <c r="C61" s="87" t="s">
        <v>88</v>
      </c>
      <c r="D61" s="100">
        <v>79116</v>
      </c>
      <c r="E61" s="100">
        <v>79116</v>
      </c>
      <c r="F61" s="100">
        <f>IF((D61&gt;E61),(D61-E61),(0))/1</f>
        <v>0</v>
      </c>
      <c r="G61" s="91">
        <f t="shared" si="0"/>
        <v>0</v>
      </c>
      <c r="H61" s="17">
        <f t="shared" si="1"/>
        <v>0</v>
      </c>
      <c r="I61" s="101">
        <f t="shared" si="12"/>
        <v>0</v>
      </c>
      <c r="J61" s="17">
        <f t="shared" si="4"/>
        <v>0</v>
      </c>
      <c r="K61" s="91">
        <f t="shared" si="2"/>
        <v>0</v>
      </c>
      <c r="L61" s="91">
        <f>(G61+I61+K61)*1</f>
        <v>0</v>
      </c>
      <c r="M61" s="91">
        <f t="shared" si="5"/>
        <v>0</v>
      </c>
      <c r="N61" s="102">
        <f t="shared" si="27"/>
        <v>270</v>
      </c>
      <c r="O61" s="91">
        <f t="shared" si="6"/>
        <v>270</v>
      </c>
      <c r="P61" s="91">
        <v>0</v>
      </c>
      <c r="Q61" s="91">
        <f t="shared" si="28"/>
        <v>270</v>
      </c>
      <c r="R61" s="96" t="s">
        <v>51</v>
      </c>
      <c r="S61" s="39"/>
      <c r="T61" s="123"/>
      <c r="U61" s="83">
        <v>5</v>
      </c>
      <c r="V61" s="84">
        <v>5.04</v>
      </c>
      <c r="W61" s="83">
        <v>5.0999999999999996</v>
      </c>
      <c r="X61" s="83">
        <v>90</v>
      </c>
      <c r="Y61" s="83">
        <f t="shared" si="24"/>
        <v>270</v>
      </c>
      <c r="Z61" s="83">
        <v>850</v>
      </c>
      <c r="AA61" s="123"/>
    </row>
    <row r="62" spans="1:27">
      <c r="A62" s="124"/>
      <c r="B62" s="94" t="s">
        <v>216</v>
      </c>
      <c r="C62" s="87" t="s">
        <v>89</v>
      </c>
      <c r="D62" s="87">
        <v>49607</v>
      </c>
      <c r="E62" s="87">
        <v>49481</v>
      </c>
      <c r="F62" s="87">
        <f t="shared" si="29"/>
        <v>126</v>
      </c>
      <c r="G62" s="88">
        <f t="shared" si="0"/>
        <v>500</v>
      </c>
      <c r="H62" s="16">
        <f t="shared" si="1"/>
        <v>26</v>
      </c>
      <c r="I62" s="89">
        <f t="shared" si="12"/>
        <v>131.04</v>
      </c>
      <c r="J62" s="16">
        <f t="shared" si="4"/>
        <v>0</v>
      </c>
      <c r="K62" s="88">
        <f t="shared" si="2"/>
        <v>0</v>
      </c>
      <c r="L62" s="88">
        <f t="shared" si="30"/>
        <v>631.04</v>
      </c>
      <c r="M62" s="88">
        <f t="shared" si="5"/>
        <v>631.04</v>
      </c>
      <c r="N62" s="90">
        <f t="shared" si="27"/>
        <v>270</v>
      </c>
      <c r="O62" s="88">
        <f t="shared" si="6"/>
        <v>0</v>
      </c>
      <c r="P62" s="88">
        <v>1164.4000000000001</v>
      </c>
      <c r="Q62" s="88">
        <f t="shared" si="28"/>
        <v>2065.44</v>
      </c>
      <c r="R62" s="96" t="s">
        <v>51</v>
      </c>
      <c r="S62" s="39"/>
      <c r="T62" s="123"/>
      <c r="U62" s="83">
        <v>5</v>
      </c>
      <c r="V62" s="84">
        <v>5.04</v>
      </c>
      <c r="W62" s="83">
        <v>5.0999999999999996</v>
      </c>
      <c r="X62" s="83">
        <v>90</v>
      </c>
      <c r="Y62" s="83">
        <f t="shared" si="24"/>
        <v>270</v>
      </c>
      <c r="Z62" s="83">
        <v>850</v>
      </c>
      <c r="AA62" s="123"/>
    </row>
    <row r="63" spans="1:27">
      <c r="A63" s="124"/>
      <c r="B63" s="135" t="s">
        <v>206</v>
      </c>
      <c r="C63" s="87" t="s">
        <v>90</v>
      </c>
      <c r="D63" s="87">
        <v>13945</v>
      </c>
      <c r="E63" s="87">
        <v>13710</v>
      </c>
      <c r="F63" s="87">
        <f>IF((D63&gt;E63),(D63-E63),(0))/1</f>
        <v>235</v>
      </c>
      <c r="G63" s="88">
        <f t="shared" si="0"/>
        <v>500</v>
      </c>
      <c r="H63" s="16">
        <f t="shared" si="1"/>
        <v>135</v>
      </c>
      <c r="I63" s="89">
        <f t="shared" si="12"/>
        <v>504</v>
      </c>
      <c r="J63" s="16">
        <f t="shared" si="4"/>
        <v>35</v>
      </c>
      <c r="K63" s="88">
        <f t="shared" si="2"/>
        <v>178.5</v>
      </c>
      <c r="L63" s="88">
        <f>(G63+I63+K63)*1</f>
        <v>1182.5</v>
      </c>
      <c r="M63" s="88">
        <f t="shared" si="5"/>
        <v>1182.5</v>
      </c>
      <c r="N63" s="90">
        <f t="shared" si="27"/>
        <v>270</v>
      </c>
      <c r="O63" s="88">
        <f t="shared" si="6"/>
        <v>0</v>
      </c>
      <c r="P63" s="88">
        <v>146.06</v>
      </c>
      <c r="Q63" s="88">
        <f t="shared" si="28"/>
        <v>1598.56</v>
      </c>
      <c r="R63" s="96" t="s">
        <v>51</v>
      </c>
      <c r="S63" s="136"/>
      <c r="T63" s="123"/>
      <c r="U63" s="83">
        <v>5</v>
      </c>
      <c r="V63" s="84">
        <v>5.04</v>
      </c>
      <c r="W63" s="83">
        <v>5.0999999999999996</v>
      </c>
      <c r="X63" s="83">
        <v>90</v>
      </c>
      <c r="Y63" s="83">
        <f t="shared" si="24"/>
        <v>270</v>
      </c>
      <c r="Z63" s="83">
        <v>850</v>
      </c>
      <c r="AA63" s="123"/>
    </row>
    <row r="64" spans="1:27">
      <c r="A64" s="124"/>
      <c r="B64" s="94" t="s">
        <v>238</v>
      </c>
      <c r="C64" s="87" t="s">
        <v>91</v>
      </c>
      <c r="D64" s="87">
        <v>69190</v>
      </c>
      <c r="E64" s="87">
        <v>68720</v>
      </c>
      <c r="F64" s="87">
        <f>IF((D64&gt;E64),(D64-E64),(0))/1</f>
        <v>470</v>
      </c>
      <c r="G64" s="88">
        <f t="shared" si="0"/>
        <v>500</v>
      </c>
      <c r="H64" s="16">
        <f t="shared" si="1"/>
        <v>370</v>
      </c>
      <c r="I64" s="89">
        <f t="shared" si="12"/>
        <v>504</v>
      </c>
      <c r="J64" s="16">
        <f t="shared" si="4"/>
        <v>270</v>
      </c>
      <c r="K64" s="88">
        <f t="shared" si="2"/>
        <v>1377</v>
      </c>
      <c r="L64" s="88">
        <f>(G64+I64+K64)*1</f>
        <v>2381</v>
      </c>
      <c r="M64" s="88">
        <f t="shared" si="5"/>
        <v>2381</v>
      </c>
      <c r="N64" s="90">
        <f t="shared" si="27"/>
        <v>270</v>
      </c>
      <c r="O64" s="88">
        <f t="shared" si="6"/>
        <v>0</v>
      </c>
      <c r="P64" s="88">
        <v>820.14</v>
      </c>
      <c r="Q64" s="88">
        <f t="shared" si="28"/>
        <v>3471.14</v>
      </c>
      <c r="R64" s="96" t="s">
        <v>51</v>
      </c>
      <c r="S64" s="39"/>
      <c r="T64" s="123"/>
      <c r="U64" s="83">
        <v>5</v>
      </c>
      <c r="V64" s="84">
        <v>5.04</v>
      </c>
      <c r="W64" s="83">
        <v>5.0999999999999996</v>
      </c>
      <c r="X64" s="83">
        <v>90</v>
      </c>
      <c r="Y64" s="83">
        <f t="shared" si="24"/>
        <v>270</v>
      </c>
      <c r="Z64" s="83">
        <v>850</v>
      </c>
      <c r="AA64" s="123"/>
    </row>
    <row r="65" spans="1:27">
      <c r="A65" s="124"/>
      <c r="B65" s="94" t="s">
        <v>234</v>
      </c>
      <c r="C65" s="87" t="s">
        <v>92</v>
      </c>
      <c r="D65" s="87">
        <v>89687</v>
      </c>
      <c r="E65" s="87">
        <v>89271</v>
      </c>
      <c r="F65" s="87">
        <f>IF((D65&gt;E65),(D65-E65),(0))/1</f>
        <v>416</v>
      </c>
      <c r="G65" s="88">
        <f t="shared" si="0"/>
        <v>500</v>
      </c>
      <c r="H65" s="16">
        <f t="shared" si="1"/>
        <v>316</v>
      </c>
      <c r="I65" s="89">
        <f t="shared" si="12"/>
        <v>504</v>
      </c>
      <c r="J65" s="16">
        <f t="shared" si="4"/>
        <v>216</v>
      </c>
      <c r="K65" s="88">
        <f t="shared" si="2"/>
        <v>1101.5999999999999</v>
      </c>
      <c r="L65" s="88">
        <f>(G65+I65+K65)*1</f>
        <v>2105.6</v>
      </c>
      <c r="M65" s="88">
        <f t="shared" si="5"/>
        <v>2105.6</v>
      </c>
      <c r="N65" s="90">
        <f t="shared" si="27"/>
        <v>270</v>
      </c>
      <c r="O65" s="88">
        <f t="shared" si="6"/>
        <v>0</v>
      </c>
      <c r="P65" s="88">
        <v>1789.73</v>
      </c>
      <c r="Q65" s="88">
        <f t="shared" si="28"/>
        <v>4165.33</v>
      </c>
      <c r="R65" s="96" t="s">
        <v>51</v>
      </c>
      <c r="S65" s="39"/>
      <c r="T65" s="123"/>
      <c r="U65" s="83">
        <v>5</v>
      </c>
      <c r="V65" s="84">
        <v>5.04</v>
      </c>
      <c r="W65" s="83">
        <v>5.0999999999999996</v>
      </c>
      <c r="X65" s="83">
        <v>90</v>
      </c>
      <c r="Y65" s="83">
        <f t="shared" si="24"/>
        <v>270</v>
      </c>
      <c r="Z65" s="83">
        <v>850</v>
      </c>
      <c r="AA65" s="123"/>
    </row>
    <row r="66" spans="1:27">
      <c r="A66" s="124"/>
      <c r="B66" s="94" t="s">
        <v>101</v>
      </c>
      <c r="C66" s="87" t="s">
        <v>93</v>
      </c>
      <c r="D66" s="100"/>
      <c r="E66" s="100"/>
      <c r="F66" s="100">
        <f t="shared" si="29"/>
        <v>0</v>
      </c>
      <c r="G66" s="91">
        <f t="shared" si="0"/>
        <v>0</v>
      </c>
      <c r="H66" s="17">
        <f t="shared" si="1"/>
        <v>0</v>
      </c>
      <c r="I66" s="101">
        <f t="shared" si="12"/>
        <v>0</v>
      </c>
      <c r="J66" s="17">
        <f t="shared" si="4"/>
        <v>0</v>
      </c>
      <c r="K66" s="91">
        <f t="shared" si="2"/>
        <v>0</v>
      </c>
      <c r="L66" s="91">
        <f t="shared" si="30"/>
        <v>0</v>
      </c>
      <c r="M66" s="91">
        <f t="shared" si="5"/>
        <v>0</v>
      </c>
      <c r="N66" s="102">
        <f t="shared" si="27"/>
        <v>270</v>
      </c>
      <c r="O66" s="91">
        <f t="shared" si="6"/>
        <v>270</v>
      </c>
      <c r="P66" s="91">
        <v>0</v>
      </c>
      <c r="Q66" s="91">
        <f t="shared" si="28"/>
        <v>270</v>
      </c>
      <c r="R66" s="96" t="s">
        <v>51</v>
      </c>
      <c r="S66" s="39"/>
      <c r="T66" s="123"/>
      <c r="U66" s="83">
        <v>5</v>
      </c>
      <c r="V66" s="84">
        <v>5.04</v>
      </c>
      <c r="W66" s="83">
        <v>5.0999999999999996</v>
      </c>
      <c r="X66" s="83">
        <v>90</v>
      </c>
      <c r="Y66" s="83">
        <f t="shared" si="24"/>
        <v>270</v>
      </c>
      <c r="Z66" s="83">
        <v>850</v>
      </c>
      <c r="AA66" s="123"/>
    </row>
    <row r="67" spans="1:27">
      <c r="A67" s="124"/>
      <c r="B67" s="94" t="s">
        <v>94</v>
      </c>
      <c r="C67" s="87" t="s">
        <v>95</v>
      </c>
      <c r="D67" s="95">
        <v>46320</v>
      </c>
      <c r="E67" s="95">
        <v>46105</v>
      </c>
      <c r="F67" s="87">
        <f>IF((D67&gt;E67),(D67-E67),(0))/1</f>
        <v>215</v>
      </c>
      <c r="G67" s="88">
        <f t="shared" si="0"/>
        <v>500</v>
      </c>
      <c r="H67" s="16">
        <f t="shared" si="1"/>
        <v>115</v>
      </c>
      <c r="I67" s="89">
        <f t="shared" si="12"/>
        <v>504</v>
      </c>
      <c r="J67" s="16">
        <f t="shared" si="4"/>
        <v>15</v>
      </c>
      <c r="K67" s="88">
        <f t="shared" si="2"/>
        <v>76.5</v>
      </c>
      <c r="L67" s="88">
        <f>(G67+I67+K67)*1</f>
        <v>1080.5</v>
      </c>
      <c r="M67" s="88">
        <f t="shared" si="5"/>
        <v>1080.5</v>
      </c>
      <c r="N67" s="90">
        <f t="shared" si="27"/>
        <v>270</v>
      </c>
      <c r="O67" s="88">
        <f t="shared" si="6"/>
        <v>0</v>
      </c>
      <c r="P67" s="88">
        <v>1789.34</v>
      </c>
      <c r="Q67" s="88">
        <f t="shared" si="28"/>
        <v>3139.84</v>
      </c>
      <c r="R67" s="96" t="s">
        <v>51</v>
      </c>
      <c r="S67" s="39"/>
      <c r="T67" s="123"/>
      <c r="U67" s="83">
        <v>5</v>
      </c>
      <c r="V67" s="84">
        <v>5.04</v>
      </c>
      <c r="W67" s="83">
        <v>5.0999999999999996</v>
      </c>
      <c r="X67" s="83">
        <v>90</v>
      </c>
      <c r="Y67" s="83">
        <f t="shared" si="24"/>
        <v>270</v>
      </c>
      <c r="Z67" s="83">
        <v>850</v>
      </c>
      <c r="AA67" s="123"/>
    </row>
    <row r="68" spans="1:27">
      <c r="A68" s="124"/>
      <c r="B68" s="94" t="s">
        <v>132</v>
      </c>
      <c r="C68" s="87" t="s">
        <v>96</v>
      </c>
      <c r="D68" s="95">
        <v>39163</v>
      </c>
      <c r="E68" s="95">
        <v>39014</v>
      </c>
      <c r="F68" s="87">
        <f>IF((D68&gt;E68),(D68-E68),(0))/1</f>
        <v>149</v>
      </c>
      <c r="G68" s="88">
        <f t="shared" si="0"/>
        <v>500</v>
      </c>
      <c r="H68" s="16">
        <f t="shared" si="1"/>
        <v>49</v>
      </c>
      <c r="I68" s="89">
        <f t="shared" si="12"/>
        <v>246.96</v>
      </c>
      <c r="J68" s="16">
        <f t="shared" si="4"/>
        <v>0</v>
      </c>
      <c r="K68" s="88">
        <f t="shared" si="2"/>
        <v>0</v>
      </c>
      <c r="L68" s="88">
        <f>(G68+I68+K68)*1</f>
        <v>746.96</v>
      </c>
      <c r="M68" s="88">
        <f t="shared" si="5"/>
        <v>746.96</v>
      </c>
      <c r="N68" s="90">
        <f t="shared" si="27"/>
        <v>270</v>
      </c>
      <c r="O68" s="88">
        <f t="shared" si="6"/>
        <v>0</v>
      </c>
      <c r="P68" s="88">
        <v>2070.4899999999998</v>
      </c>
      <c r="Q68" s="88">
        <f t="shared" si="28"/>
        <v>3087.45</v>
      </c>
      <c r="R68" s="96" t="s">
        <v>51</v>
      </c>
      <c r="S68" s="134"/>
      <c r="T68" s="123"/>
      <c r="U68" s="83">
        <v>5</v>
      </c>
      <c r="V68" s="84">
        <v>5.04</v>
      </c>
      <c r="W68" s="83">
        <v>5.0999999999999996</v>
      </c>
      <c r="X68" s="83">
        <v>90</v>
      </c>
      <c r="Y68" s="83">
        <f t="shared" si="24"/>
        <v>270</v>
      </c>
      <c r="Z68" s="83">
        <v>850</v>
      </c>
      <c r="AA68" s="123"/>
    </row>
    <row r="69" spans="1:27" ht="15" customHeight="1">
      <c r="A69" s="124"/>
      <c r="B69" s="94" t="s">
        <v>101</v>
      </c>
      <c r="C69" s="87" t="s">
        <v>97</v>
      </c>
      <c r="D69" s="100"/>
      <c r="E69" s="100"/>
      <c r="F69" s="100">
        <f>IF((D69&gt;E69),(D69-E69),(0))/1</f>
        <v>0</v>
      </c>
      <c r="G69" s="91">
        <f t="shared" si="0"/>
        <v>0</v>
      </c>
      <c r="H69" s="17">
        <f t="shared" si="1"/>
        <v>0</v>
      </c>
      <c r="I69" s="101">
        <f t="shared" si="12"/>
        <v>0</v>
      </c>
      <c r="J69" s="17">
        <f t="shared" si="4"/>
        <v>0</v>
      </c>
      <c r="K69" s="91">
        <f t="shared" si="2"/>
        <v>0</v>
      </c>
      <c r="L69" s="91">
        <f>(G69+I69+K69)*1</f>
        <v>0</v>
      </c>
      <c r="M69" s="91">
        <f>L69</f>
        <v>0</v>
      </c>
      <c r="N69" s="102">
        <f t="shared" si="27"/>
        <v>270</v>
      </c>
      <c r="O69" s="91">
        <f t="shared" si="6"/>
        <v>270</v>
      </c>
      <c r="P69" s="91">
        <v>0</v>
      </c>
      <c r="Q69" s="91">
        <f t="shared" si="28"/>
        <v>270</v>
      </c>
      <c r="R69" s="96" t="s">
        <v>51</v>
      </c>
      <c r="S69" s="39"/>
      <c r="T69" s="123"/>
      <c r="U69" s="83">
        <v>5</v>
      </c>
      <c r="V69" s="84">
        <v>5.04</v>
      </c>
      <c r="W69" s="83">
        <v>5.0999999999999996</v>
      </c>
      <c r="X69" s="83">
        <v>90</v>
      </c>
      <c r="Y69" s="83">
        <f t="shared" si="24"/>
        <v>270</v>
      </c>
      <c r="Z69" s="83">
        <v>850</v>
      </c>
      <c r="AA69" s="123"/>
    </row>
    <row r="70" spans="1:27">
      <c r="A70" s="124"/>
      <c r="B70" s="94" t="s">
        <v>116</v>
      </c>
      <c r="C70" s="87" t="s">
        <v>98</v>
      </c>
      <c r="D70" s="87">
        <v>49215</v>
      </c>
      <c r="E70" s="87">
        <v>49043</v>
      </c>
      <c r="F70" s="87">
        <f t="shared" si="29"/>
        <v>172</v>
      </c>
      <c r="G70" s="88">
        <f t="shared" si="0"/>
        <v>500</v>
      </c>
      <c r="H70" s="16">
        <f t="shared" si="1"/>
        <v>72</v>
      </c>
      <c r="I70" s="89">
        <f t="shared" si="12"/>
        <v>362.88</v>
      </c>
      <c r="J70" s="16">
        <f t="shared" si="4"/>
        <v>0</v>
      </c>
      <c r="K70" s="88">
        <f t="shared" si="2"/>
        <v>0</v>
      </c>
      <c r="L70" s="88">
        <f t="shared" si="30"/>
        <v>862.88</v>
      </c>
      <c r="M70" s="88">
        <f t="shared" si="5"/>
        <v>862.88</v>
      </c>
      <c r="N70" s="90">
        <f t="shared" si="27"/>
        <v>270</v>
      </c>
      <c r="O70" s="88">
        <f t="shared" si="6"/>
        <v>0</v>
      </c>
      <c r="P70" s="88">
        <v>1762.16</v>
      </c>
      <c r="Q70" s="88">
        <f t="shared" si="28"/>
        <v>2895.04</v>
      </c>
      <c r="R70" s="96" t="s">
        <v>51</v>
      </c>
      <c r="S70" s="39"/>
      <c r="T70" s="123"/>
      <c r="U70" s="83">
        <v>5</v>
      </c>
      <c r="V70" s="84">
        <v>5.04</v>
      </c>
      <c r="W70" s="83">
        <v>5.0999999999999996</v>
      </c>
      <c r="X70" s="83">
        <v>90</v>
      </c>
      <c r="Y70" s="83">
        <f t="shared" si="24"/>
        <v>270</v>
      </c>
      <c r="Z70" s="83">
        <v>850</v>
      </c>
      <c r="AA70" s="123"/>
    </row>
    <row r="71" spans="1:27">
      <c r="A71" s="124"/>
      <c r="B71" s="94" t="s">
        <v>99</v>
      </c>
      <c r="C71" s="87" t="s">
        <v>100</v>
      </c>
      <c r="D71" s="87">
        <v>78868</v>
      </c>
      <c r="E71" s="87">
        <v>78653</v>
      </c>
      <c r="F71" s="87">
        <f t="shared" si="29"/>
        <v>215</v>
      </c>
      <c r="G71" s="88">
        <f t="shared" ref="G71:G83" si="33">IF((F71&gt;100),(100*U71), (F71*U71))</f>
        <v>500</v>
      </c>
      <c r="H71" s="16">
        <f t="shared" ref="H71:H83" si="34">IF((F71&gt;100),(F71-100),(0))</f>
        <v>115</v>
      </c>
      <c r="I71" s="89">
        <f t="shared" ref="I71:I83" si="35">IF((H71&gt;100),(100*V71),(H71*V71))</f>
        <v>504</v>
      </c>
      <c r="J71" s="16">
        <f t="shared" si="4"/>
        <v>15</v>
      </c>
      <c r="K71" s="88">
        <f t="shared" ref="K71:K83" si="36">IF((J71&gt;0),(J71*W71),(0))</f>
        <v>76.5</v>
      </c>
      <c r="L71" s="88">
        <f t="shared" si="30"/>
        <v>1080.5</v>
      </c>
      <c r="M71" s="88">
        <f t="shared" si="5"/>
        <v>1080.5</v>
      </c>
      <c r="N71" s="90">
        <f t="shared" si="27"/>
        <v>270</v>
      </c>
      <c r="O71" s="88">
        <f t="shared" si="6"/>
        <v>0</v>
      </c>
      <c r="P71" s="88">
        <v>1223.3800000000001</v>
      </c>
      <c r="Q71" s="88">
        <f t="shared" si="28"/>
        <v>2573.88</v>
      </c>
      <c r="R71" s="96" t="s">
        <v>51</v>
      </c>
      <c r="S71" s="39"/>
      <c r="T71" s="123"/>
      <c r="U71" s="83">
        <v>5</v>
      </c>
      <c r="V71" s="84">
        <v>5.04</v>
      </c>
      <c r="W71" s="83">
        <v>5.0999999999999996</v>
      </c>
      <c r="X71" s="83">
        <v>90</v>
      </c>
      <c r="Y71" s="83">
        <f t="shared" si="24"/>
        <v>270</v>
      </c>
      <c r="Z71" s="83">
        <v>850</v>
      </c>
      <c r="AA71" s="123"/>
    </row>
    <row r="72" spans="1:27">
      <c r="A72" s="121"/>
      <c r="B72" s="121"/>
      <c r="C72" s="121"/>
      <c r="D72" s="121"/>
      <c r="E72" s="121"/>
      <c r="F72" s="112"/>
      <c r="G72" s="93"/>
      <c r="H72" s="15"/>
      <c r="I72" s="113"/>
      <c r="J72" s="15"/>
      <c r="K72" s="93"/>
      <c r="L72" s="93"/>
      <c r="M72" s="93"/>
      <c r="N72" s="119"/>
      <c r="O72" s="93"/>
      <c r="P72" s="93"/>
      <c r="Q72" s="93"/>
      <c r="R72" s="116"/>
      <c r="S72" s="39"/>
      <c r="T72" s="123"/>
      <c r="U72" s="83"/>
      <c r="V72" s="84"/>
      <c r="W72" s="83"/>
      <c r="X72" s="83"/>
      <c r="Y72" s="83"/>
      <c r="Z72" s="83"/>
      <c r="AA72" s="123"/>
    </row>
    <row r="73" spans="1:27">
      <c r="A73" s="121"/>
      <c r="B73" s="121"/>
      <c r="C73" s="121"/>
      <c r="D73" s="121"/>
      <c r="E73" s="121"/>
      <c r="F73" s="112"/>
      <c r="G73" s="93"/>
      <c r="H73" s="15"/>
      <c r="I73" s="113"/>
      <c r="J73" s="15"/>
      <c r="K73" s="93"/>
      <c r="L73" s="93"/>
      <c r="M73" s="93"/>
      <c r="N73" s="119"/>
      <c r="O73" s="93"/>
      <c r="P73" s="93"/>
      <c r="Q73" s="120"/>
      <c r="R73" s="116"/>
      <c r="S73" s="39"/>
      <c r="T73" s="123"/>
      <c r="U73" s="83"/>
      <c r="V73" s="84"/>
      <c r="W73" s="83"/>
      <c r="X73" s="83"/>
      <c r="Y73" s="83"/>
      <c r="Z73" s="83"/>
      <c r="AA73" s="123"/>
    </row>
    <row r="74" spans="1:27">
      <c r="A74" s="121"/>
      <c r="B74" s="121"/>
      <c r="C74" s="121"/>
      <c r="D74" s="121"/>
      <c r="E74" s="121"/>
      <c r="F74" s="112"/>
      <c r="G74" s="93"/>
      <c r="H74" s="15"/>
      <c r="I74" s="113"/>
      <c r="J74" s="15"/>
      <c r="K74" s="93"/>
      <c r="L74" s="93"/>
      <c r="M74" s="93"/>
      <c r="N74" s="119"/>
      <c r="O74" s="93"/>
      <c r="P74" s="93"/>
      <c r="Q74" s="120"/>
      <c r="R74" s="116"/>
      <c r="S74" s="39"/>
      <c r="T74" s="123"/>
      <c r="U74" s="83"/>
      <c r="V74" s="84"/>
      <c r="W74" s="83"/>
      <c r="X74" s="83"/>
      <c r="Y74" s="83"/>
      <c r="Z74" s="83"/>
      <c r="AA74" s="123"/>
    </row>
    <row r="75" spans="1:27">
      <c r="A75" s="121"/>
      <c r="B75" s="121"/>
      <c r="C75" s="121"/>
      <c r="D75" s="121"/>
      <c r="E75" s="121"/>
      <c r="F75" s="112"/>
      <c r="G75" s="93"/>
      <c r="H75" s="15"/>
      <c r="I75" s="113"/>
      <c r="J75" s="15"/>
      <c r="K75" s="93"/>
      <c r="L75" s="93"/>
      <c r="M75" s="93"/>
      <c r="N75" s="119"/>
      <c r="O75" s="93"/>
      <c r="P75" s="93"/>
      <c r="Q75" s="120"/>
      <c r="R75" s="116"/>
      <c r="S75" s="39"/>
      <c r="T75" s="123"/>
      <c r="U75" s="83"/>
      <c r="V75" s="84"/>
      <c r="W75" s="83"/>
      <c r="X75" s="83"/>
      <c r="Y75" s="83"/>
      <c r="Z75" s="83"/>
      <c r="AA75" s="123"/>
    </row>
    <row r="76" spans="1:27">
      <c r="A76" s="121"/>
      <c r="B76" s="121"/>
      <c r="C76" s="121"/>
      <c r="D76" s="121"/>
      <c r="E76" s="121"/>
      <c r="F76" s="112"/>
      <c r="G76" s="93"/>
      <c r="H76" s="15"/>
      <c r="I76" s="113"/>
      <c r="J76" s="15"/>
      <c r="K76" s="93"/>
      <c r="L76" s="93"/>
      <c r="M76" s="93"/>
      <c r="N76" s="119"/>
      <c r="O76" s="93"/>
      <c r="P76" s="93"/>
      <c r="Q76" s="93"/>
      <c r="R76" s="116"/>
      <c r="S76" s="39"/>
      <c r="T76" s="123"/>
      <c r="U76" s="83"/>
      <c r="V76" s="84"/>
      <c r="W76" s="83"/>
      <c r="X76" s="83"/>
      <c r="Y76" s="83"/>
      <c r="Z76" s="83"/>
      <c r="AA76" s="123"/>
    </row>
    <row r="77" spans="1:27">
      <c r="A77" s="121"/>
      <c r="B77" s="121"/>
      <c r="C77" s="121"/>
      <c r="D77" s="121"/>
      <c r="E77" s="121"/>
      <c r="F77" s="112"/>
      <c r="G77" s="93"/>
      <c r="H77" s="15"/>
      <c r="I77" s="113"/>
      <c r="J77" s="15"/>
      <c r="K77" s="93"/>
      <c r="L77" s="93"/>
      <c r="M77" s="93"/>
      <c r="N77" s="119"/>
      <c r="O77" s="93"/>
      <c r="P77" s="93"/>
      <c r="Q77" s="93"/>
      <c r="R77" s="116"/>
      <c r="S77" s="39"/>
      <c r="T77" s="123"/>
      <c r="U77" s="83"/>
      <c r="V77" s="84"/>
      <c r="W77" s="83"/>
      <c r="X77" s="83"/>
      <c r="Y77" s="83"/>
      <c r="Z77" s="83"/>
      <c r="AA77" s="123"/>
    </row>
    <row r="78" spans="1:27">
      <c r="A78" s="121"/>
      <c r="B78" s="121"/>
      <c r="C78" s="121"/>
      <c r="D78" s="121"/>
      <c r="E78" s="121"/>
      <c r="F78" s="112"/>
      <c r="G78" s="93"/>
      <c r="H78" s="15"/>
      <c r="I78" s="113"/>
      <c r="J78" s="15"/>
      <c r="K78" s="93"/>
      <c r="L78" s="93"/>
      <c r="M78" s="93"/>
      <c r="N78" s="119"/>
      <c r="O78" s="93"/>
      <c r="P78" s="93"/>
      <c r="Q78" s="93"/>
      <c r="R78" s="116"/>
      <c r="S78" s="39"/>
      <c r="T78" s="123"/>
      <c r="U78" s="83"/>
      <c r="V78" s="84"/>
      <c r="W78" s="83"/>
      <c r="X78" s="83"/>
      <c r="Y78" s="83"/>
      <c r="Z78" s="83"/>
      <c r="AA78" s="123"/>
    </row>
    <row r="79" spans="1:27">
      <c r="A79" s="124" t="s">
        <v>110</v>
      </c>
      <c r="B79" s="137" t="s">
        <v>197</v>
      </c>
      <c r="C79" s="138" t="s">
        <v>102</v>
      </c>
      <c r="D79" s="87">
        <v>3095</v>
      </c>
      <c r="E79" s="87">
        <v>2827</v>
      </c>
      <c r="F79" s="87">
        <f>IF((D79&gt;E79),(D79-E79),(0))/1</f>
        <v>268</v>
      </c>
      <c r="G79" s="88">
        <f t="shared" si="33"/>
        <v>500</v>
      </c>
      <c r="H79" s="16">
        <f t="shared" si="34"/>
        <v>168</v>
      </c>
      <c r="I79" s="89">
        <f t="shared" si="35"/>
        <v>504</v>
      </c>
      <c r="J79" s="16">
        <f t="shared" ref="J79:J83" si="37">IF((H79&gt;100),(H79-100),(0))</f>
        <v>68</v>
      </c>
      <c r="K79" s="88">
        <f t="shared" si="36"/>
        <v>346.79999999999995</v>
      </c>
      <c r="L79" s="88">
        <f>(G79+I79+K79)*1</f>
        <v>1350.8</v>
      </c>
      <c r="M79" s="88">
        <f t="shared" ref="M79:M83" si="38">L79</f>
        <v>1350.8</v>
      </c>
      <c r="N79" s="90">
        <f>IF((Y79&gt;0),Y79,130)*1</f>
        <v>270</v>
      </c>
      <c r="O79" s="88">
        <f t="shared" ref="O79:O83" si="39">IF((F79&gt;0),0,(Y79))</f>
        <v>0</v>
      </c>
      <c r="P79" s="88">
        <v>1777.75</v>
      </c>
      <c r="Q79" s="88">
        <f>IF((M79&gt;0),(M79+N79+P79),(Y79)+(P79))</f>
        <v>3398.55</v>
      </c>
      <c r="R79" s="96" t="s">
        <v>51</v>
      </c>
      <c r="S79" s="125"/>
      <c r="T79" s="123"/>
      <c r="U79" s="83">
        <v>5</v>
      </c>
      <c r="V79" s="84">
        <v>5.04</v>
      </c>
      <c r="W79" s="83">
        <v>5.0999999999999996</v>
      </c>
      <c r="X79" s="83">
        <v>90</v>
      </c>
      <c r="Y79" s="83">
        <f>3*90</f>
        <v>270</v>
      </c>
      <c r="Z79" s="83">
        <v>850</v>
      </c>
      <c r="AA79" s="123"/>
    </row>
    <row r="80" spans="1:27">
      <c r="A80" s="124"/>
      <c r="B80" s="137" t="s">
        <v>103</v>
      </c>
      <c r="C80" s="138" t="s">
        <v>104</v>
      </c>
      <c r="D80" s="87">
        <v>15628</v>
      </c>
      <c r="E80" s="87">
        <v>15460</v>
      </c>
      <c r="F80" s="87">
        <f>IF((D80&gt;E80),(D80-E80),(0))/1</f>
        <v>168</v>
      </c>
      <c r="G80" s="88">
        <f t="shared" si="33"/>
        <v>500</v>
      </c>
      <c r="H80" s="16">
        <f t="shared" si="34"/>
        <v>68</v>
      </c>
      <c r="I80" s="89">
        <f t="shared" si="35"/>
        <v>342.72</v>
      </c>
      <c r="J80" s="16">
        <f t="shared" si="37"/>
        <v>0</v>
      </c>
      <c r="K80" s="88">
        <f t="shared" si="36"/>
        <v>0</v>
      </c>
      <c r="L80" s="88">
        <f>(G80+I80+K80)*1</f>
        <v>842.72</v>
      </c>
      <c r="M80" s="88">
        <f t="shared" si="38"/>
        <v>842.72</v>
      </c>
      <c r="N80" s="90">
        <f t="shared" ref="N80:N83" si="40">IF((Y80&gt;0),Y80,130)*1</f>
        <v>270</v>
      </c>
      <c r="O80" s="88">
        <f t="shared" si="39"/>
        <v>0</v>
      </c>
      <c r="P80" s="88">
        <v>1738.31</v>
      </c>
      <c r="Q80" s="88">
        <f t="shared" ref="Q80:Q83" si="41">IF((M80&gt;0),(M80+N80+P80),(Y80)+(P80))</f>
        <v>2851.0299999999997</v>
      </c>
      <c r="R80" s="96" t="s">
        <v>51</v>
      </c>
      <c r="S80" s="39"/>
      <c r="T80" s="123"/>
      <c r="U80" s="83">
        <v>5</v>
      </c>
      <c r="V80" s="84">
        <v>5.04</v>
      </c>
      <c r="W80" s="83">
        <v>5.0999999999999996</v>
      </c>
      <c r="X80" s="83">
        <v>90</v>
      </c>
      <c r="Y80" s="83">
        <f t="shared" ref="Y80:Y84" si="42">3*90</f>
        <v>270</v>
      </c>
      <c r="Z80" s="83">
        <v>850</v>
      </c>
      <c r="AA80" s="123"/>
    </row>
    <row r="81" spans="1:27">
      <c r="A81" s="124"/>
      <c r="B81" s="137" t="s">
        <v>105</v>
      </c>
      <c r="C81" s="138" t="s">
        <v>106</v>
      </c>
      <c r="D81" s="95">
        <v>11989</v>
      </c>
      <c r="E81" s="95">
        <v>11368</v>
      </c>
      <c r="F81" s="87">
        <f>IF((D81&gt;E81),(D81-E81),(0))/1</f>
        <v>621</v>
      </c>
      <c r="G81" s="88">
        <f t="shared" si="33"/>
        <v>500</v>
      </c>
      <c r="H81" s="16">
        <f t="shared" si="34"/>
        <v>521</v>
      </c>
      <c r="I81" s="89">
        <f t="shared" si="35"/>
        <v>504</v>
      </c>
      <c r="J81" s="16">
        <f t="shared" si="37"/>
        <v>421</v>
      </c>
      <c r="K81" s="88">
        <f t="shared" si="36"/>
        <v>2147.1</v>
      </c>
      <c r="L81" s="88">
        <f>(G81+I81+K81)*1</f>
        <v>3151.1</v>
      </c>
      <c r="M81" s="88">
        <f t="shared" si="38"/>
        <v>3151.1</v>
      </c>
      <c r="N81" s="90">
        <f t="shared" si="40"/>
        <v>270</v>
      </c>
      <c r="O81" s="88">
        <f t="shared" si="39"/>
        <v>0</v>
      </c>
      <c r="P81" s="88">
        <v>430.32</v>
      </c>
      <c r="Q81" s="88">
        <f t="shared" si="41"/>
        <v>3851.42</v>
      </c>
      <c r="R81" s="96" t="s">
        <v>51</v>
      </c>
      <c r="S81" s="134"/>
      <c r="T81" s="123"/>
      <c r="U81" s="83">
        <v>5</v>
      </c>
      <c r="V81" s="84">
        <v>5.04</v>
      </c>
      <c r="W81" s="83">
        <v>5.0999999999999996</v>
      </c>
      <c r="X81" s="83">
        <v>90</v>
      </c>
      <c r="Y81" s="83">
        <f t="shared" si="42"/>
        <v>270</v>
      </c>
      <c r="Z81" s="83">
        <v>850</v>
      </c>
      <c r="AA81" s="123"/>
    </row>
    <row r="82" spans="1:27">
      <c r="A82" s="124"/>
      <c r="B82" s="137" t="s">
        <v>101</v>
      </c>
      <c r="C82" s="138" t="s">
        <v>107</v>
      </c>
      <c r="D82" s="100"/>
      <c r="E82" s="100"/>
      <c r="F82" s="100">
        <f t="shared" ref="F82" si="43">IF((D82&gt;E82),(D82-E82),(0))/1</f>
        <v>0</v>
      </c>
      <c r="G82" s="91">
        <f t="shared" si="33"/>
        <v>0</v>
      </c>
      <c r="H82" s="17">
        <f t="shared" si="34"/>
        <v>0</v>
      </c>
      <c r="I82" s="101">
        <f t="shared" si="35"/>
        <v>0</v>
      </c>
      <c r="J82" s="17">
        <f t="shared" si="37"/>
        <v>0</v>
      </c>
      <c r="K82" s="91">
        <f t="shared" si="36"/>
        <v>0</v>
      </c>
      <c r="L82" s="91">
        <f t="shared" ref="L82" si="44">(G82+I82+K82)*1</f>
        <v>0</v>
      </c>
      <c r="M82" s="91">
        <f t="shared" si="38"/>
        <v>0</v>
      </c>
      <c r="N82" s="102">
        <f t="shared" si="40"/>
        <v>270</v>
      </c>
      <c r="O82" s="91">
        <f t="shared" si="39"/>
        <v>270</v>
      </c>
      <c r="P82" s="91">
        <v>0</v>
      </c>
      <c r="Q82" s="91">
        <f t="shared" si="41"/>
        <v>270</v>
      </c>
      <c r="R82" s="96" t="s">
        <v>51</v>
      </c>
      <c r="S82" s="39"/>
      <c r="T82" s="123"/>
      <c r="U82" s="83">
        <v>5</v>
      </c>
      <c r="V82" s="84">
        <v>5.04</v>
      </c>
      <c r="W82" s="83">
        <v>5.0999999999999996</v>
      </c>
      <c r="X82" s="83">
        <v>90</v>
      </c>
      <c r="Y82" s="83">
        <f t="shared" si="42"/>
        <v>270</v>
      </c>
      <c r="Z82" s="83">
        <v>850</v>
      </c>
      <c r="AA82" s="123"/>
    </row>
    <row r="83" spans="1:27">
      <c r="A83" s="124"/>
      <c r="B83" s="99" t="s">
        <v>125</v>
      </c>
      <c r="C83" s="138" t="s">
        <v>108</v>
      </c>
      <c r="D83" s="87">
        <v>35675</v>
      </c>
      <c r="E83" s="87">
        <v>35422</v>
      </c>
      <c r="F83" s="87">
        <f>IF((D83&gt;E83),(D83-E83),(0))/1</f>
        <v>253</v>
      </c>
      <c r="G83" s="88">
        <f t="shared" si="33"/>
        <v>500</v>
      </c>
      <c r="H83" s="16">
        <f t="shared" si="34"/>
        <v>153</v>
      </c>
      <c r="I83" s="89">
        <f t="shared" si="35"/>
        <v>504</v>
      </c>
      <c r="J83" s="16">
        <f t="shared" si="37"/>
        <v>53</v>
      </c>
      <c r="K83" s="88">
        <f t="shared" si="36"/>
        <v>270.29999999999995</v>
      </c>
      <c r="L83" s="88">
        <f>(G83+I83+K83)*1</f>
        <v>1274.3</v>
      </c>
      <c r="M83" s="88">
        <f t="shared" si="38"/>
        <v>1274.3</v>
      </c>
      <c r="N83" s="90">
        <f t="shared" si="40"/>
        <v>270</v>
      </c>
      <c r="O83" s="88">
        <f t="shared" si="39"/>
        <v>0</v>
      </c>
      <c r="P83" s="88">
        <v>2064.06</v>
      </c>
      <c r="Q83" s="88">
        <f t="shared" si="41"/>
        <v>3608.3599999999997</v>
      </c>
      <c r="R83" s="96" t="s">
        <v>51</v>
      </c>
      <c r="S83" s="39"/>
      <c r="T83" s="123"/>
      <c r="U83" s="83">
        <v>5</v>
      </c>
      <c r="V83" s="84">
        <v>5.04</v>
      </c>
      <c r="W83" s="83">
        <v>5.0999999999999996</v>
      </c>
      <c r="X83" s="83">
        <v>90</v>
      </c>
      <c r="Y83" s="83">
        <f t="shared" si="42"/>
        <v>270</v>
      </c>
      <c r="Z83" s="83">
        <v>850</v>
      </c>
      <c r="AA83" s="123"/>
    </row>
    <row r="84" spans="1:27">
      <c r="A84" s="124"/>
      <c r="B84" s="137" t="s">
        <v>191</v>
      </c>
      <c r="C84" s="138" t="s">
        <v>109</v>
      </c>
      <c r="D84" s="139">
        <v>45432</v>
      </c>
      <c r="E84" s="139">
        <v>45312</v>
      </c>
      <c r="F84" s="87">
        <f>IF((D84&gt;E84),(D84-E84),(0))/1</f>
        <v>120</v>
      </c>
      <c r="G84" s="88">
        <f t="shared" ref="G84" si="45">IF((F84&gt;100),(100*U84), (F84*U84))</f>
        <v>500</v>
      </c>
      <c r="H84" s="16">
        <f t="shared" ref="H84" si="46">IF((F84&gt;100),(F84-100),(0))</f>
        <v>20</v>
      </c>
      <c r="I84" s="89">
        <f t="shared" ref="I84" si="47">IF((H84&gt;100),(100*V84),(H84*V84))</f>
        <v>100.8</v>
      </c>
      <c r="J84" s="16">
        <f t="shared" ref="J84" si="48">IF((H84&gt;100),(H84-100),(0))</f>
        <v>0</v>
      </c>
      <c r="K84" s="88">
        <f t="shared" ref="K84" si="49">IF((J84&gt;0),(J84*W84),(0))</f>
        <v>0</v>
      </c>
      <c r="L84" s="88">
        <f>(G84+I84+K84)*1</f>
        <v>600.79999999999995</v>
      </c>
      <c r="M84" s="88">
        <f t="shared" ref="M84" si="50">L84</f>
        <v>600.79999999999995</v>
      </c>
      <c r="N84" s="90">
        <f t="shared" ref="N84" si="51">IF((Y84&gt;0),Y84,130)*1</f>
        <v>270</v>
      </c>
      <c r="O84" s="88">
        <f t="shared" ref="O84" si="52">IF((F84&gt;0),0,(Y84))</f>
        <v>0</v>
      </c>
      <c r="P84" s="88">
        <v>376.99</v>
      </c>
      <c r="Q84" s="88">
        <f t="shared" ref="Q84" si="53">IF((M84&gt;0),(M84+N84+P84),(Y84)+(P84))</f>
        <v>1247.79</v>
      </c>
      <c r="R84" s="96" t="s">
        <v>51</v>
      </c>
      <c r="S84" s="39"/>
      <c r="T84" s="123"/>
      <c r="U84" s="83">
        <v>5</v>
      </c>
      <c r="V84" s="84">
        <v>5.04</v>
      </c>
      <c r="W84" s="83">
        <v>5.0999999999999996</v>
      </c>
      <c r="X84" s="83">
        <v>90</v>
      </c>
      <c r="Y84" s="83">
        <f t="shared" si="42"/>
        <v>270</v>
      </c>
      <c r="Z84" s="83">
        <v>850</v>
      </c>
      <c r="AA84" s="123"/>
    </row>
    <row r="85" spans="1:27">
      <c r="A85" s="39"/>
      <c r="B85" s="121"/>
      <c r="C85" s="121"/>
      <c r="D85" s="121"/>
      <c r="E85" s="121"/>
      <c r="F85" s="112"/>
      <c r="G85" s="93"/>
      <c r="H85" s="15"/>
      <c r="I85" s="113"/>
      <c r="J85" s="15"/>
      <c r="K85" s="93"/>
      <c r="L85" s="93"/>
      <c r="M85" s="93"/>
      <c r="N85" s="119"/>
      <c r="O85" s="93"/>
      <c r="P85" s="93"/>
      <c r="Q85" s="120"/>
      <c r="R85" s="116"/>
      <c r="S85" s="39"/>
      <c r="T85" s="123"/>
      <c r="U85" s="83"/>
      <c r="V85" s="84"/>
      <c r="W85" s="83"/>
      <c r="X85" s="83"/>
      <c r="Y85" s="83"/>
      <c r="Z85" s="83"/>
      <c r="AA85" s="123"/>
    </row>
    <row r="86" spans="1:27">
      <c r="A86" s="140"/>
      <c r="B86" s="140"/>
      <c r="C86" s="140"/>
      <c r="D86" s="44"/>
      <c r="E86" s="141"/>
      <c r="F86" s="142"/>
      <c r="G86" s="143"/>
      <c r="H86" s="12"/>
      <c r="I86" s="144"/>
      <c r="J86" s="12"/>
      <c r="K86" s="143"/>
      <c r="L86" s="143"/>
      <c r="M86" s="143"/>
      <c r="N86" s="145"/>
      <c r="O86" s="143"/>
      <c r="P86" s="143"/>
      <c r="Q86" s="143"/>
      <c r="R86" s="146"/>
      <c r="S86" s="44"/>
      <c r="T86" s="123"/>
      <c r="U86" s="83"/>
      <c r="V86" s="84"/>
      <c r="W86" s="83"/>
      <c r="X86" s="83"/>
      <c r="Y86" s="83"/>
      <c r="Z86" s="83"/>
      <c r="AA86" s="123"/>
    </row>
    <row r="87" spans="1:27">
      <c r="A87" s="140"/>
      <c r="B87" s="140"/>
      <c r="C87" s="140"/>
      <c r="D87" s="44"/>
      <c r="E87" s="141"/>
      <c r="F87" s="142"/>
      <c r="G87" s="143"/>
      <c r="H87" s="12"/>
      <c r="I87" s="144"/>
      <c r="J87" s="12"/>
      <c r="K87" s="143"/>
      <c r="L87" s="143"/>
      <c r="M87" s="143"/>
      <c r="N87" s="145"/>
      <c r="O87" s="143"/>
      <c r="P87" s="143"/>
      <c r="Q87" s="143"/>
      <c r="R87" s="146"/>
      <c r="S87" s="44"/>
      <c r="T87" s="123"/>
      <c r="U87" s="83"/>
      <c r="V87" s="84"/>
      <c r="W87" s="83"/>
      <c r="X87" s="83"/>
      <c r="Y87" s="83"/>
      <c r="Z87" s="83"/>
      <c r="AA87" s="123"/>
    </row>
    <row r="88" spans="1:27">
      <c r="A88" s="140"/>
      <c r="B88" s="140"/>
      <c r="C88" s="140"/>
      <c r="D88" s="44"/>
      <c r="E88" s="141"/>
      <c r="F88" s="142"/>
      <c r="G88" s="143"/>
      <c r="H88" s="12"/>
      <c r="I88" s="144"/>
      <c r="J88" s="12"/>
      <c r="K88" s="143"/>
      <c r="L88" s="143"/>
      <c r="M88" s="143"/>
      <c r="N88" s="145"/>
      <c r="O88" s="143"/>
      <c r="P88" s="143"/>
      <c r="Q88" s="143"/>
      <c r="R88" s="146"/>
      <c r="S88" s="44"/>
      <c r="T88" s="123"/>
      <c r="U88" s="83"/>
      <c r="V88" s="84"/>
      <c r="W88" s="83"/>
      <c r="X88" s="83"/>
      <c r="Y88" s="83"/>
      <c r="Z88" s="83"/>
      <c r="AA88" s="123"/>
    </row>
    <row r="89" spans="1:27">
      <c r="A89" s="140"/>
      <c r="B89" s="140"/>
      <c r="C89" s="140"/>
      <c r="D89" s="44"/>
      <c r="E89" s="141"/>
      <c r="F89" s="142"/>
      <c r="G89" s="143"/>
      <c r="H89" s="12"/>
      <c r="I89" s="144"/>
      <c r="J89" s="12"/>
      <c r="K89" s="143"/>
      <c r="L89" s="143"/>
      <c r="M89" s="143"/>
      <c r="N89" s="145"/>
      <c r="O89" s="143"/>
      <c r="P89" s="143"/>
      <c r="Q89" s="143"/>
      <c r="R89" s="146"/>
      <c r="S89" s="44"/>
      <c r="T89" s="123"/>
      <c r="U89" s="83"/>
      <c r="V89" s="84"/>
      <c r="W89" s="83"/>
      <c r="X89" s="83"/>
      <c r="Y89" s="83"/>
      <c r="Z89" s="83"/>
      <c r="AA89" s="123"/>
    </row>
    <row r="90" spans="1:27">
      <c r="A90" s="140"/>
      <c r="B90" s="140"/>
      <c r="C90" s="140"/>
      <c r="D90" s="44"/>
      <c r="E90" s="141"/>
      <c r="F90" s="142"/>
      <c r="G90" s="143"/>
      <c r="H90" s="12"/>
      <c r="I90" s="144"/>
      <c r="J90" s="12"/>
      <c r="K90" s="143"/>
      <c r="L90" s="143"/>
      <c r="M90" s="143"/>
      <c r="N90" s="145"/>
      <c r="O90" s="143"/>
      <c r="P90" s="143"/>
      <c r="Q90" s="143"/>
      <c r="R90" s="146"/>
      <c r="S90" s="44"/>
      <c r="T90" s="123"/>
      <c r="U90" s="83"/>
      <c r="V90" s="84"/>
      <c r="W90" s="83"/>
      <c r="X90" s="83"/>
      <c r="Y90" s="83"/>
      <c r="Z90" s="83"/>
      <c r="AA90" s="123"/>
    </row>
    <row r="91" spans="1:27">
      <c r="A91" s="140"/>
      <c r="B91" s="140"/>
      <c r="C91" s="140"/>
      <c r="D91" s="44"/>
      <c r="E91" s="141"/>
      <c r="F91" s="142"/>
      <c r="G91" s="143"/>
      <c r="H91" s="12"/>
      <c r="I91" s="144"/>
      <c r="J91" s="12"/>
      <c r="K91" s="143"/>
      <c r="L91" s="143"/>
      <c r="M91" s="143"/>
      <c r="N91" s="145"/>
      <c r="O91" s="143"/>
      <c r="P91" s="143"/>
      <c r="Q91" s="143"/>
      <c r="R91" s="146"/>
      <c r="S91" s="44"/>
      <c r="T91" s="123"/>
      <c r="U91" s="83"/>
      <c r="V91" s="84"/>
      <c r="W91" s="83"/>
      <c r="X91" s="83"/>
      <c r="Y91" s="83"/>
      <c r="Z91" s="83"/>
      <c r="AA91" s="123"/>
    </row>
    <row r="92" spans="1:27">
      <c r="A92" s="140"/>
      <c r="B92" s="140"/>
      <c r="C92" s="140"/>
      <c r="D92" s="44"/>
      <c r="E92" s="141"/>
      <c r="F92" s="142"/>
      <c r="G92" s="143"/>
      <c r="H92" s="12"/>
      <c r="I92" s="144"/>
      <c r="J92" s="12"/>
      <c r="K92" s="143"/>
      <c r="L92" s="143"/>
      <c r="M92" s="143"/>
      <c r="N92" s="145"/>
      <c r="O92" s="143"/>
      <c r="P92" s="143"/>
      <c r="Q92" s="143"/>
      <c r="R92" s="146"/>
      <c r="S92" s="44"/>
      <c r="T92" s="123"/>
      <c r="U92" s="83"/>
      <c r="V92" s="84"/>
      <c r="W92" s="83"/>
      <c r="X92" s="83"/>
      <c r="Y92" s="83"/>
      <c r="Z92" s="83"/>
      <c r="AA92" s="123"/>
    </row>
    <row r="93" spans="1:27">
      <c r="A93" s="140"/>
      <c r="B93" s="140"/>
      <c r="C93" s="140"/>
      <c r="D93" s="44"/>
      <c r="E93" s="141"/>
      <c r="F93" s="142"/>
      <c r="G93" s="143"/>
      <c r="H93" s="12"/>
      <c r="I93" s="144"/>
      <c r="J93" s="12"/>
      <c r="K93" s="143"/>
      <c r="L93" s="143"/>
      <c r="M93" s="143"/>
      <c r="N93" s="145"/>
      <c r="O93" s="143"/>
      <c r="P93" s="143"/>
      <c r="Q93" s="143"/>
      <c r="R93" s="146"/>
      <c r="S93" s="44"/>
      <c r="T93" s="123"/>
      <c r="U93" s="83"/>
      <c r="V93" s="84"/>
      <c r="W93" s="83"/>
      <c r="X93" s="83"/>
      <c r="Y93" s="83"/>
      <c r="Z93" s="83"/>
      <c r="AA93" s="123"/>
    </row>
    <row r="94" spans="1:27">
      <c r="A94" s="140"/>
      <c r="B94" s="140"/>
      <c r="C94" s="140"/>
      <c r="D94" s="44"/>
      <c r="E94" s="141"/>
      <c r="F94" s="142"/>
      <c r="G94" s="143"/>
      <c r="H94" s="12"/>
      <c r="I94" s="144"/>
      <c r="J94" s="12"/>
      <c r="K94" s="143"/>
      <c r="L94" s="143"/>
      <c r="M94" s="143"/>
      <c r="N94" s="145"/>
      <c r="O94" s="143"/>
      <c r="P94" s="143"/>
      <c r="Q94" s="143"/>
      <c r="R94" s="146"/>
      <c r="S94" s="44"/>
      <c r="T94" s="123"/>
      <c r="U94" s="83"/>
      <c r="V94" s="84"/>
      <c r="W94" s="83"/>
      <c r="X94" s="83"/>
      <c r="Y94" s="83"/>
      <c r="Z94" s="83"/>
      <c r="AA94" s="123"/>
    </row>
    <row r="95" spans="1:27">
      <c r="A95" s="140"/>
      <c r="B95" s="140"/>
      <c r="C95" s="140"/>
      <c r="D95" s="44"/>
      <c r="E95" s="141"/>
      <c r="F95" s="142"/>
      <c r="G95" s="143"/>
      <c r="H95" s="12"/>
      <c r="I95" s="144"/>
      <c r="J95" s="12"/>
      <c r="K95" s="143"/>
      <c r="L95" s="143"/>
      <c r="M95" s="143"/>
      <c r="N95" s="145"/>
      <c r="O95" s="143"/>
      <c r="P95" s="143"/>
      <c r="Q95" s="143"/>
      <c r="R95" s="146"/>
      <c r="S95" s="44"/>
      <c r="T95" s="123"/>
      <c r="U95" s="83"/>
      <c r="V95" s="84"/>
      <c r="W95" s="83"/>
      <c r="X95" s="83"/>
      <c r="Y95" s="83"/>
      <c r="Z95" s="83"/>
      <c r="AA95" s="123"/>
    </row>
    <row r="96" spans="1:27">
      <c r="A96" s="140"/>
      <c r="B96" s="140"/>
      <c r="C96" s="140"/>
      <c r="D96" s="44"/>
      <c r="E96" s="141"/>
      <c r="F96" s="142"/>
      <c r="G96" s="143"/>
      <c r="H96" s="12"/>
      <c r="I96" s="144"/>
      <c r="J96" s="12"/>
      <c r="K96" s="143"/>
      <c r="L96" s="143"/>
      <c r="M96" s="143"/>
      <c r="N96" s="145"/>
      <c r="O96" s="143"/>
      <c r="P96" s="143"/>
      <c r="Q96" s="143"/>
      <c r="R96" s="146"/>
      <c r="S96" s="44"/>
      <c r="T96" s="123"/>
      <c r="U96" s="83"/>
      <c r="V96" s="84"/>
      <c r="W96" s="83"/>
      <c r="X96" s="83"/>
      <c r="Y96" s="83"/>
      <c r="Z96" s="83"/>
      <c r="AA96" s="123"/>
    </row>
    <row r="97" spans="1:27">
      <c r="A97" s="140"/>
      <c r="B97" s="140"/>
      <c r="C97" s="140"/>
      <c r="D97" s="44"/>
      <c r="E97" s="141"/>
      <c r="F97" s="142"/>
      <c r="G97" s="143"/>
      <c r="H97" s="12"/>
      <c r="I97" s="144"/>
      <c r="J97" s="12"/>
      <c r="K97" s="143"/>
      <c r="L97" s="143"/>
      <c r="M97" s="143"/>
      <c r="N97" s="145"/>
      <c r="O97" s="143"/>
      <c r="P97" s="143"/>
      <c r="Q97" s="143"/>
      <c r="R97" s="146"/>
      <c r="S97" s="44"/>
      <c r="T97" s="123"/>
      <c r="U97" s="83"/>
      <c r="V97" s="84"/>
      <c r="W97" s="83"/>
      <c r="X97" s="83"/>
      <c r="Y97" s="83"/>
      <c r="Z97" s="83"/>
      <c r="AA97" s="123"/>
    </row>
    <row r="98" spans="1:27">
      <c r="A98" s="140"/>
      <c r="B98" s="140"/>
      <c r="C98" s="140"/>
      <c r="D98" s="44"/>
      <c r="E98" s="141"/>
      <c r="F98" s="142"/>
      <c r="G98" s="143"/>
      <c r="H98" s="12"/>
      <c r="I98" s="144"/>
      <c r="J98" s="12"/>
      <c r="K98" s="143"/>
      <c r="L98" s="143"/>
      <c r="M98" s="143"/>
      <c r="N98" s="145"/>
      <c r="O98" s="143"/>
      <c r="P98" s="143"/>
      <c r="Q98" s="143"/>
      <c r="R98" s="146"/>
      <c r="S98" s="44"/>
      <c r="T98" s="123"/>
      <c r="U98" s="83"/>
      <c r="V98" s="84"/>
      <c r="W98" s="83"/>
      <c r="X98" s="83"/>
      <c r="Y98" s="83"/>
      <c r="Z98" s="83"/>
      <c r="AA98" s="123"/>
    </row>
    <row r="99" spans="1:27">
      <c r="A99" s="140"/>
      <c r="B99" s="140"/>
      <c r="C99" s="140"/>
      <c r="D99" s="44"/>
      <c r="E99" s="141"/>
      <c r="F99" s="142"/>
      <c r="G99" s="143"/>
      <c r="H99" s="12"/>
      <c r="I99" s="144"/>
      <c r="J99" s="12"/>
      <c r="K99" s="143"/>
      <c r="L99" s="143"/>
      <c r="M99" s="143"/>
      <c r="N99" s="145"/>
      <c r="O99" s="143"/>
      <c r="P99" s="143"/>
      <c r="Q99" s="143"/>
      <c r="R99" s="146"/>
      <c r="S99" s="44"/>
      <c r="T99" s="123"/>
      <c r="U99" s="83"/>
      <c r="V99" s="84"/>
      <c r="W99" s="83"/>
      <c r="X99" s="83"/>
      <c r="Y99" s="83"/>
      <c r="Z99" s="83"/>
      <c r="AA99" s="123"/>
    </row>
    <row r="100" spans="1:27">
      <c r="A100" s="140"/>
      <c r="B100" s="140"/>
      <c r="C100" s="140"/>
      <c r="D100" s="44"/>
      <c r="E100" s="141"/>
      <c r="F100" s="142"/>
      <c r="G100" s="143"/>
      <c r="H100" s="12"/>
      <c r="I100" s="144"/>
      <c r="J100" s="12"/>
      <c r="K100" s="143"/>
      <c r="L100" s="143"/>
      <c r="M100" s="143"/>
      <c r="N100" s="145"/>
      <c r="O100" s="143"/>
      <c r="P100" s="143"/>
      <c r="Q100" s="143"/>
      <c r="R100" s="146"/>
      <c r="S100" s="44"/>
      <c r="T100" s="123"/>
      <c r="U100" s="83"/>
      <c r="V100" s="84"/>
      <c r="W100" s="83"/>
      <c r="X100" s="83"/>
      <c r="Y100" s="83"/>
      <c r="Z100" s="83"/>
      <c r="AA100" s="123"/>
    </row>
    <row r="101" spans="1:27">
      <c r="A101" s="140"/>
      <c r="B101" s="140"/>
      <c r="C101" s="140"/>
      <c r="D101" s="44"/>
      <c r="E101" s="141"/>
      <c r="F101" s="142"/>
      <c r="G101" s="143"/>
      <c r="H101" s="12"/>
      <c r="I101" s="144"/>
      <c r="J101" s="12"/>
      <c r="K101" s="143"/>
      <c r="L101" s="143"/>
      <c r="M101" s="143"/>
      <c r="N101" s="145"/>
      <c r="O101" s="143"/>
      <c r="P101" s="143"/>
      <c r="Q101" s="143"/>
      <c r="R101" s="146"/>
      <c r="S101" s="44"/>
      <c r="T101" s="123"/>
      <c r="U101" s="83"/>
      <c r="V101" s="84"/>
      <c r="W101" s="83"/>
      <c r="X101" s="83"/>
      <c r="Y101" s="83"/>
      <c r="Z101" s="83"/>
      <c r="AA101" s="123"/>
    </row>
    <row r="102" spans="1:27">
      <c r="A102" s="140"/>
      <c r="B102" s="140"/>
      <c r="C102" s="140"/>
      <c r="D102" s="44"/>
      <c r="E102" s="141"/>
      <c r="F102" s="142"/>
      <c r="G102" s="143"/>
      <c r="H102" s="12"/>
      <c r="I102" s="144"/>
      <c r="J102" s="12"/>
      <c r="K102" s="143"/>
      <c r="L102" s="143"/>
      <c r="M102" s="143"/>
      <c r="N102" s="145"/>
      <c r="O102" s="143"/>
      <c r="P102" s="143"/>
      <c r="Q102" s="143"/>
      <c r="R102" s="146"/>
      <c r="S102" s="44"/>
      <c r="T102" s="123"/>
      <c r="U102" s="83"/>
      <c r="V102" s="84"/>
      <c r="W102" s="83"/>
      <c r="X102" s="83"/>
      <c r="Y102" s="83"/>
      <c r="Z102" s="83"/>
      <c r="AA102" s="123"/>
    </row>
    <row r="103" spans="1:27">
      <c r="A103" s="140"/>
      <c r="B103" s="140"/>
      <c r="C103" s="140"/>
      <c r="D103" s="44"/>
      <c r="E103" s="141"/>
      <c r="F103" s="142"/>
      <c r="G103" s="143"/>
      <c r="H103" s="12"/>
      <c r="I103" s="144"/>
      <c r="J103" s="12"/>
      <c r="K103" s="143"/>
      <c r="L103" s="143"/>
      <c r="M103" s="143"/>
      <c r="N103" s="145"/>
      <c r="O103" s="143"/>
      <c r="P103" s="143"/>
      <c r="Q103" s="143"/>
      <c r="R103" s="146"/>
      <c r="S103" s="44"/>
      <c r="T103" s="123"/>
      <c r="U103" s="83"/>
      <c r="V103" s="84"/>
      <c r="W103" s="83"/>
      <c r="X103" s="83"/>
      <c r="Y103" s="83"/>
      <c r="Z103" s="83"/>
      <c r="AA103" s="123"/>
    </row>
    <row r="104" spans="1:27">
      <c r="A104" s="140"/>
      <c r="B104" s="140"/>
      <c r="C104" s="140"/>
      <c r="D104" s="44"/>
      <c r="E104" s="141"/>
      <c r="F104" s="142"/>
      <c r="G104" s="143"/>
      <c r="H104" s="12"/>
      <c r="I104" s="144"/>
      <c r="J104" s="12"/>
      <c r="K104" s="143"/>
      <c r="L104" s="143"/>
      <c r="M104" s="143"/>
      <c r="N104" s="145"/>
      <c r="O104" s="143"/>
      <c r="P104" s="143"/>
      <c r="Q104" s="143"/>
      <c r="R104" s="146"/>
      <c r="S104" s="44"/>
      <c r="T104" s="123"/>
      <c r="U104" s="83"/>
      <c r="V104" s="84"/>
      <c r="W104" s="83"/>
      <c r="X104" s="83"/>
      <c r="Y104" s="83"/>
      <c r="Z104" s="83"/>
      <c r="AA104" s="123"/>
    </row>
    <row r="105" spans="1:27">
      <c r="A105" s="140"/>
      <c r="B105" s="140"/>
      <c r="C105" s="140"/>
      <c r="D105" s="44"/>
      <c r="E105" s="141"/>
      <c r="F105" s="142"/>
      <c r="G105" s="143"/>
      <c r="H105" s="12"/>
      <c r="I105" s="144"/>
      <c r="J105" s="12"/>
      <c r="K105" s="143"/>
      <c r="L105" s="143"/>
      <c r="M105" s="143"/>
      <c r="N105" s="145"/>
      <c r="O105" s="143"/>
      <c r="P105" s="143"/>
      <c r="Q105" s="143"/>
      <c r="R105" s="146"/>
      <c r="S105" s="44"/>
      <c r="T105" s="123"/>
      <c r="U105" s="83"/>
      <c r="V105" s="84"/>
      <c r="W105" s="83"/>
      <c r="X105" s="83"/>
      <c r="Y105" s="83"/>
      <c r="Z105" s="83"/>
      <c r="AA105" s="123"/>
    </row>
    <row r="106" spans="1:27" ht="16.5" customHeight="1">
      <c r="A106" s="147" t="s">
        <v>190</v>
      </c>
      <c r="B106" s="148" t="s">
        <v>286</v>
      </c>
      <c r="C106" s="149" t="s">
        <v>111</v>
      </c>
      <c r="D106" s="150">
        <v>13186</v>
      </c>
      <c r="E106" s="150">
        <v>12644</v>
      </c>
      <c r="F106" s="128">
        <f>IF((D106&gt;E106),(D106-E106),(0))/1</f>
        <v>542</v>
      </c>
      <c r="G106" s="129">
        <f t="shared" ref="G106:G122" si="54">IF((F106&gt;100),(100*U106), (F106*U106))</f>
        <v>500</v>
      </c>
      <c r="H106" s="19">
        <f t="shared" ref="H106:H122" si="55">IF((F106&gt;100),(F106-100),(0))</f>
        <v>442</v>
      </c>
      <c r="I106" s="130">
        <f t="shared" ref="I106:I122" si="56">IF((H106&gt;100),(100*V106),(H106*V106))</f>
        <v>504</v>
      </c>
      <c r="J106" s="19">
        <f t="shared" ref="J106:J124" si="57">IF((H106&gt;100),(H106-100),(0))</f>
        <v>342</v>
      </c>
      <c r="K106" s="129">
        <f t="shared" ref="K106:K122" si="58">IF((J106&gt;0),(J106*W106),(0))</f>
        <v>1744.1999999999998</v>
      </c>
      <c r="L106" s="129">
        <f>(G106+I106+K106)*1</f>
        <v>2748.2</v>
      </c>
      <c r="M106" s="129">
        <f t="shared" ref="M106:M124" si="59">L106</f>
        <v>2748.2</v>
      </c>
      <c r="N106" s="131">
        <f>IF((Y106&gt;0),Y106,130)*1</f>
        <v>225</v>
      </c>
      <c r="O106" s="129">
        <f t="shared" ref="O106:O124" si="60">IF((F106&gt;0),0,(Y106))</f>
        <v>0</v>
      </c>
      <c r="P106" s="129">
        <v>-2429.2600000000002</v>
      </c>
      <c r="Q106" s="129">
        <f t="shared" ref="Q106:Q111" si="61">IF((M106&gt;0),(M106+N106+P106),(Y106)+(P106))</f>
        <v>543.9399999999996</v>
      </c>
      <c r="R106" s="96" t="s">
        <v>51</v>
      </c>
      <c r="S106" s="44"/>
      <c r="T106" s="123"/>
      <c r="U106" s="83">
        <v>5</v>
      </c>
      <c r="V106" s="84">
        <v>5.04</v>
      </c>
      <c r="W106" s="83">
        <v>5.0999999999999996</v>
      </c>
      <c r="X106" s="83">
        <v>90</v>
      </c>
      <c r="Y106" s="83">
        <f>2.5*90</f>
        <v>225</v>
      </c>
      <c r="Z106" s="83">
        <v>700</v>
      </c>
      <c r="AA106" s="123"/>
    </row>
    <row r="107" spans="1:27">
      <c r="A107" s="147"/>
      <c r="B107" s="151" t="s">
        <v>282</v>
      </c>
      <c r="C107" s="152" t="s">
        <v>112</v>
      </c>
      <c r="D107" s="152">
        <v>37198</v>
      </c>
      <c r="E107" s="152">
        <v>36997</v>
      </c>
      <c r="F107" s="87">
        <f>IF((D107&gt;E107),(D107-E107),(0))/1</f>
        <v>201</v>
      </c>
      <c r="G107" s="88">
        <f t="shared" si="54"/>
        <v>500</v>
      </c>
      <c r="H107" s="16">
        <f t="shared" si="55"/>
        <v>101</v>
      </c>
      <c r="I107" s="89">
        <f t="shared" si="56"/>
        <v>504</v>
      </c>
      <c r="J107" s="16">
        <f t="shared" si="57"/>
        <v>1</v>
      </c>
      <c r="K107" s="88">
        <f t="shared" si="58"/>
        <v>5.0999999999999996</v>
      </c>
      <c r="L107" s="88">
        <f>(G107+I107+K107)*1</f>
        <v>1009.1</v>
      </c>
      <c r="M107" s="88">
        <f t="shared" si="59"/>
        <v>1009.1</v>
      </c>
      <c r="N107" s="90">
        <f>IF((Y107&gt;0),Y107,130)*1</f>
        <v>225</v>
      </c>
      <c r="O107" s="88">
        <f t="shared" si="60"/>
        <v>0</v>
      </c>
      <c r="P107" s="88">
        <v>775.47</v>
      </c>
      <c r="Q107" s="88">
        <f t="shared" si="61"/>
        <v>2009.57</v>
      </c>
      <c r="R107" s="153" t="s">
        <v>51</v>
      </c>
      <c r="S107" s="44"/>
      <c r="T107" s="123"/>
      <c r="U107" s="83">
        <v>5</v>
      </c>
      <c r="V107" s="84">
        <v>5.04</v>
      </c>
      <c r="W107" s="83">
        <v>5.0999999999999996</v>
      </c>
      <c r="X107" s="83">
        <v>90</v>
      </c>
      <c r="Y107" s="83">
        <f t="shared" ref="Y107:Y137" si="62">2.5*90</f>
        <v>225</v>
      </c>
      <c r="Z107" s="83">
        <v>700</v>
      </c>
      <c r="AA107" s="123"/>
    </row>
    <row r="108" spans="1:27">
      <c r="A108" s="147"/>
      <c r="B108" s="151" t="s">
        <v>113</v>
      </c>
      <c r="C108" s="152" t="s">
        <v>114</v>
      </c>
      <c r="D108" s="152">
        <v>2681</v>
      </c>
      <c r="E108" s="152">
        <v>2624</v>
      </c>
      <c r="F108" s="87">
        <f>IF((D108&gt;E108),(D108-E108),(0))/1</f>
        <v>57</v>
      </c>
      <c r="G108" s="88">
        <f t="shared" si="54"/>
        <v>285</v>
      </c>
      <c r="H108" s="16">
        <f t="shared" si="55"/>
        <v>0</v>
      </c>
      <c r="I108" s="89">
        <f t="shared" si="56"/>
        <v>0</v>
      </c>
      <c r="J108" s="16">
        <f t="shared" si="57"/>
        <v>0</v>
      </c>
      <c r="K108" s="88">
        <f t="shared" si="58"/>
        <v>0</v>
      </c>
      <c r="L108" s="88">
        <f>(G108+I108+K108)*1</f>
        <v>285</v>
      </c>
      <c r="M108" s="88">
        <f t="shared" si="59"/>
        <v>285</v>
      </c>
      <c r="N108" s="90">
        <f t="shared" ref="N108:N113" si="63">IF((Y108&gt;0),Y108,130)*1</f>
        <v>225</v>
      </c>
      <c r="O108" s="88">
        <f t="shared" si="60"/>
        <v>0</v>
      </c>
      <c r="P108" s="88">
        <v>869.6</v>
      </c>
      <c r="Q108" s="88">
        <f t="shared" si="61"/>
        <v>1379.6</v>
      </c>
      <c r="R108" s="153" t="s">
        <v>51</v>
      </c>
      <c r="S108" s="44"/>
      <c r="T108" s="123"/>
      <c r="U108" s="83">
        <v>5</v>
      </c>
      <c r="V108" s="84">
        <v>5.04</v>
      </c>
      <c r="W108" s="83">
        <v>5.0999999999999996</v>
      </c>
      <c r="X108" s="83">
        <v>90</v>
      </c>
      <c r="Y108" s="83">
        <f t="shared" si="62"/>
        <v>225</v>
      </c>
      <c r="Z108" s="83">
        <v>700</v>
      </c>
      <c r="AA108" s="123"/>
    </row>
    <row r="109" spans="1:27">
      <c r="A109" s="147"/>
      <c r="B109" s="151" t="s">
        <v>101</v>
      </c>
      <c r="C109" s="152" t="s">
        <v>115</v>
      </c>
      <c r="D109" s="154"/>
      <c r="E109" s="154"/>
      <c r="F109" s="100">
        <f>IF((D109&gt;E109),(D109-E109),(0))/1</f>
        <v>0</v>
      </c>
      <c r="G109" s="91">
        <f t="shared" si="54"/>
        <v>0</v>
      </c>
      <c r="H109" s="17">
        <f t="shared" si="55"/>
        <v>0</v>
      </c>
      <c r="I109" s="101">
        <f t="shared" si="56"/>
        <v>0</v>
      </c>
      <c r="J109" s="17">
        <f t="shared" si="57"/>
        <v>0</v>
      </c>
      <c r="K109" s="91">
        <f t="shared" si="58"/>
        <v>0</v>
      </c>
      <c r="L109" s="91">
        <f>(G109+I109+K109)*1</f>
        <v>0</v>
      </c>
      <c r="M109" s="91">
        <f t="shared" si="59"/>
        <v>0</v>
      </c>
      <c r="N109" s="102">
        <f t="shared" si="63"/>
        <v>225</v>
      </c>
      <c r="O109" s="91">
        <f t="shared" si="60"/>
        <v>225</v>
      </c>
      <c r="P109" s="91">
        <v>0</v>
      </c>
      <c r="Q109" s="91">
        <f t="shared" si="61"/>
        <v>225</v>
      </c>
      <c r="R109" s="96" t="s">
        <v>51</v>
      </c>
      <c r="S109" s="134"/>
      <c r="T109" s="123"/>
      <c r="U109" s="83">
        <v>5</v>
      </c>
      <c r="V109" s="84">
        <v>5.04</v>
      </c>
      <c r="W109" s="83">
        <v>5.0999999999999996</v>
      </c>
      <c r="X109" s="83">
        <v>90</v>
      </c>
      <c r="Y109" s="83">
        <f t="shared" si="62"/>
        <v>225</v>
      </c>
      <c r="Z109" s="83">
        <v>700</v>
      </c>
      <c r="AA109" s="123"/>
    </row>
    <row r="110" spans="1:27">
      <c r="A110" s="147"/>
      <c r="B110" s="151" t="s">
        <v>284</v>
      </c>
      <c r="C110" s="152" t="s">
        <v>117</v>
      </c>
      <c r="D110" s="152">
        <v>12373</v>
      </c>
      <c r="E110" s="152">
        <v>12205</v>
      </c>
      <c r="F110" s="87">
        <f t="shared" ref="F110:F113" si="64">IF((D110&gt;E110),(D110-E110),(0))/1</f>
        <v>168</v>
      </c>
      <c r="G110" s="88">
        <f t="shared" si="54"/>
        <v>500</v>
      </c>
      <c r="H110" s="16">
        <f t="shared" si="55"/>
        <v>68</v>
      </c>
      <c r="I110" s="89">
        <f t="shared" si="56"/>
        <v>342.72</v>
      </c>
      <c r="J110" s="16">
        <f t="shared" si="57"/>
        <v>0</v>
      </c>
      <c r="K110" s="88">
        <f t="shared" si="58"/>
        <v>0</v>
      </c>
      <c r="L110" s="88">
        <f t="shared" ref="L110:L113" si="65">(G110+I110+K110)*1</f>
        <v>842.72</v>
      </c>
      <c r="M110" s="88">
        <f>L110*50%</f>
        <v>421.36</v>
      </c>
      <c r="N110" s="90">
        <f>IF((Y110&gt;0),Y110,130)*1</f>
        <v>225</v>
      </c>
      <c r="O110" s="88">
        <f t="shared" si="60"/>
        <v>0</v>
      </c>
      <c r="P110" s="88">
        <v>937.28</v>
      </c>
      <c r="Q110" s="88">
        <f t="shared" si="61"/>
        <v>1583.6399999999999</v>
      </c>
      <c r="R110" s="96" t="s">
        <v>51</v>
      </c>
      <c r="S110" s="44"/>
      <c r="T110" s="123"/>
      <c r="U110" s="83">
        <v>5</v>
      </c>
      <c r="V110" s="84">
        <v>5.04</v>
      </c>
      <c r="W110" s="83">
        <v>5.0999999999999996</v>
      </c>
      <c r="X110" s="83">
        <v>90</v>
      </c>
      <c r="Y110" s="83">
        <f t="shared" si="62"/>
        <v>225</v>
      </c>
      <c r="Z110" s="83">
        <v>700</v>
      </c>
      <c r="AA110" s="123"/>
    </row>
    <row r="111" spans="1:27">
      <c r="A111" s="147"/>
      <c r="B111" s="151" t="s">
        <v>118</v>
      </c>
      <c r="C111" s="152" t="s">
        <v>119</v>
      </c>
      <c r="D111" s="152">
        <v>4107</v>
      </c>
      <c r="E111" s="152">
        <v>4091</v>
      </c>
      <c r="F111" s="87">
        <f t="shared" si="64"/>
        <v>16</v>
      </c>
      <c r="G111" s="88">
        <f t="shared" si="54"/>
        <v>80</v>
      </c>
      <c r="H111" s="16">
        <f t="shared" si="55"/>
        <v>0</v>
      </c>
      <c r="I111" s="89">
        <f t="shared" si="56"/>
        <v>0</v>
      </c>
      <c r="J111" s="16">
        <f t="shared" si="57"/>
        <v>0</v>
      </c>
      <c r="K111" s="88">
        <f t="shared" si="58"/>
        <v>0</v>
      </c>
      <c r="L111" s="88">
        <f t="shared" si="65"/>
        <v>80</v>
      </c>
      <c r="M111" s="88">
        <f t="shared" si="59"/>
        <v>80</v>
      </c>
      <c r="N111" s="90">
        <f t="shared" si="63"/>
        <v>225</v>
      </c>
      <c r="O111" s="88">
        <f t="shared" si="60"/>
        <v>0</v>
      </c>
      <c r="P111" s="88">
        <v>534.15</v>
      </c>
      <c r="Q111" s="88">
        <f t="shared" si="61"/>
        <v>839.15</v>
      </c>
      <c r="R111" s="96" t="s">
        <v>51</v>
      </c>
      <c r="S111" s="44"/>
      <c r="T111" s="123"/>
      <c r="U111" s="83">
        <v>5</v>
      </c>
      <c r="V111" s="84">
        <v>5.04</v>
      </c>
      <c r="W111" s="83">
        <v>5.0999999999999996</v>
      </c>
      <c r="X111" s="83">
        <v>90</v>
      </c>
      <c r="Y111" s="83">
        <f t="shared" si="62"/>
        <v>225</v>
      </c>
      <c r="Z111" s="83">
        <v>700</v>
      </c>
      <c r="AA111" s="123"/>
    </row>
    <row r="112" spans="1:27">
      <c r="A112" s="147"/>
      <c r="B112" s="151" t="s">
        <v>235</v>
      </c>
      <c r="C112" s="152" t="s">
        <v>120</v>
      </c>
      <c r="D112" s="152">
        <v>57120</v>
      </c>
      <c r="E112" s="152">
        <v>56792</v>
      </c>
      <c r="F112" s="87">
        <f t="shared" si="64"/>
        <v>328</v>
      </c>
      <c r="G112" s="88">
        <f t="shared" si="54"/>
        <v>500</v>
      </c>
      <c r="H112" s="16">
        <f t="shared" si="55"/>
        <v>228</v>
      </c>
      <c r="I112" s="89">
        <f t="shared" si="56"/>
        <v>504</v>
      </c>
      <c r="J112" s="16">
        <f t="shared" si="57"/>
        <v>128</v>
      </c>
      <c r="K112" s="88">
        <f t="shared" si="58"/>
        <v>652.79999999999995</v>
      </c>
      <c r="L112" s="88">
        <f t="shared" si="65"/>
        <v>1656.8</v>
      </c>
      <c r="M112" s="88">
        <f t="shared" si="59"/>
        <v>1656.8</v>
      </c>
      <c r="N112" s="90">
        <f t="shared" si="63"/>
        <v>225</v>
      </c>
      <c r="O112" s="88">
        <f t="shared" si="60"/>
        <v>0</v>
      </c>
      <c r="P112" s="88">
        <v>1036.02</v>
      </c>
      <c r="Q112" s="88">
        <f t="shared" ref="Q112:Q113" si="66">IF((M112&gt;0),(M112+N112+P112),(Y112)+(P112))</f>
        <v>2917.8199999999997</v>
      </c>
      <c r="R112" s="96" t="s">
        <v>51</v>
      </c>
      <c r="S112" s="44"/>
      <c r="T112" s="123"/>
      <c r="U112" s="83">
        <v>5</v>
      </c>
      <c r="V112" s="84">
        <v>5.04</v>
      </c>
      <c r="W112" s="83">
        <v>5.0999999999999996</v>
      </c>
      <c r="X112" s="83">
        <v>90</v>
      </c>
      <c r="Y112" s="83">
        <f t="shared" si="62"/>
        <v>225</v>
      </c>
      <c r="Z112" s="83">
        <v>700</v>
      </c>
      <c r="AA112" s="123"/>
    </row>
    <row r="113" spans="1:27">
      <c r="A113" s="147"/>
      <c r="B113" s="151" t="s">
        <v>289</v>
      </c>
      <c r="C113" s="152" t="s">
        <v>121</v>
      </c>
      <c r="D113" s="152">
        <v>23836</v>
      </c>
      <c r="E113" s="152">
        <v>23630</v>
      </c>
      <c r="F113" s="87">
        <f t="shared" si="64"/>
        <v>206</v>
      </c>
      <c r="G113" s="88">
        <f t="shared" si="54"/>
        <v>500</v>
      </c>
      <c r="H113" s="16">
        <f t="shared" si="55"/>
        <v>106</v>
      </c>
      <c r="I113" s="89">
        <f t="shared" si="56"/>
        <v>504</v>
      </c>
      <c r="J113" s="16">
        <f t="shared" si="57"/>
        <v>6</v>
      </c>
      <c r="K113" s="88">
        <f t="shared" si="58"/>
        <v>30.599999999999998</v>
      </c>
      <c r="L113" s="88">
        <f t="shared" si="65"/>
        <v>1034.5999999999999</v>
      </c>
      <c r="M113" s="88">
        <f t="shared" si="59"/>
        <v>1034.5999999999999</v>
      </c>
      <c r="N113" s="90">
        <f t="shared" si="63"/>
        <v>225</v>
      </c>
      <c r="O113" s="88">
        <f t="shared" si="60"/>
        <v>0</v>
      </c>
      <c r="P113" s="88">
        <v>391.45</v>
      </c>
      <c r="Q113" s="88">
        <f t="shared" si="66"/>
        <v>1651.05</v>
      </c>
      <c r="R113" s="96" t="s">
        <v>51</v>
      </c>
      <c r="S113" s="44"/>
      <c r="T113" s="123"/>
      <c r="U113" s="83">
        <v>5</v>
      </c>
      <c r="V113" s="84">
        <v>5.04</v>
      </c>
      <c r="W113" s="83">
        <v>5.0999999999999996</v>
      </c>
      <c r="X113" s="83">
        <v>90</v>
      </c>
      <c r="Y113" s="83">
        <f t="shared" si="62"/>
        <v>225</v>
      </c>
      <c r="Z113" s="83">
        <v>700</v>
      </c>
      <c r="AA113" s="123"/>
    </row>
    <row r="114" spans="1:27">
      <c r="A114" s="147"/>
      <c r="B114" s="155" t="s">
        <v>230</v>
      </c>
      <c r="C114" s="156" t="s">
        <v>122</v>
      </c>
      <c r="D114" s="150">
        <v>5336</v>
      </c>
      <c r="E114" s="150">
        <v>5335</v>
      </c>
      <c r="F114" s="128">
        <f>IF((D114&gt;E114),(D114-E114)+(D115-E115)+(D116-E116),(0))/1</f>
        <v>3</v>
      </c>
      <c r="G114" s="129">
        <f t="shared" si="54"/>
        <v>15</v>
      </c>
      <c r="H114" s="19">
        <f t="shared" si="55"/>
        <v>0</v>
      </c>
      <c r="I114" s="130">
        <f t="shared" si="56"/>
        <v>0</v>
      </c>
      <c r="J114" s="19">
        <f t="shared" si="57"/>
        <v>0</v>
      </c>
      <c r="K114" s="129">
        <f t="shared" si="58"/>
        <v>0</v>
      </c>
      <c r="L114" s="129">
        <f>(G114+I114+K114)*1</f>
        <v>15</v>
      </c>
      <c r="M114" s="129">
        <f t="shared" si="59"/>
        <v>15</v>
      </c>
      <c r="N114" s="131">
        <f>IF((Y114&gt;0),Y114,130)*1</f>
        <v>225</v>
      </c>
      <c r="O114" s="129">
        <f t="shared" si="60"/>
        <v>0</v>
      </c>
      <c r="P114" s="129">
        <v>499.5</v>
      </c>
      <c r="Q114" s="129">
        <f>IF((M114&gt;0),(M114+N114+P114),(Y114)+(P114))</f>
        <v>739.5</v>
      </c>
      <c r="R114" s="153" t="s">
        <v>51</v>
      </c>
      <c r="S114" s="157"/>
      <c r="T114" s="123"/>
      <c r="U114" s="83">
        <v>5</v>
      </c>
      <c r="V114" s="84">
        <v>5.04</v>
      </c>
      <c r="W114" s="83">
        <v>5.0999999999999996</v>
      </c>
      <c r="X114" s="83">
        <v>90</v>
      </c>
      <c r="Y114" s="83">
        <f t="shared" si="62"/>
        <v>225</v>
      </c>
      <c r="Z114" s="83">
        <v>700</v>
      </c>
      <c r="AA114" s="123"/>
    </row>
    <row r="115" spans="1:27">
      <c r="A115" s="147"/>
      <c r="B115" s="155"/>
      <c r="C115" s="156"/>
      <c r="D115" s="158">
        <v>1155</v>
      </c>
      <c r="E115" s="158">
        <v>1153</v>
      </c>
      <c r="F115" s="159"/>
      <c r="G115" s="160"/>
      <c r="H115" s="22"/>
      <c r="I115" s="161"/>
      <c r="J115" s="22"/>
      <c r="K115" s="160"/>
      <c r="L115" s="160"/>
      <c r="M115" s="160"/>
      <c r="N115" s="162"/>
      <c r="O115" s="160"/>
      <c r="P115" s="160"/>
      <c r="Q115" s="160"/>
      <c r="R115" s="163"/>
      <c r="S115" s="44"/>
      <c r="T115" s="123"/>
      <c r="U115" s="83">
        <v>5</v>
      </c>
      <c r="V115" s="84">
        <v>5.04</v>
      </c>
      <c r="W115" s="83">
        <v>5.0999999999999996</v>
      </c>
      <c r="X115" s="83">
        <v>90</v>
      </c>
      <c r="Y115" s="83">
        <f t="shared" si="62"/>
        <v>225</v>
      </c>
      <c r="Z115" s="83">
        <v>700</v>
      </c>
      <c r="AA115" s="123"/>
    </row>
    <row r="116" spans="1:27">
      <c r="A116" s="147"/>
      <c r="B116" s="155"/>
      <c r="C116" s="156"/>
      <c r="D116" s="164">
        <v>8369</v>
      </c>
      <c r="E116" s="164">
        <v>8369</v>
      </c>
      <c r="F116" s="165"/>
      <c r="G116" s="166"/>
      <c r="H116" s="21"/>
      <c r="I116" s="167"/>
      <c r="J116" s="21"/>
      <c r="K116" s="166"/>
      <c r="L116" s="166"/>
      <c r="M116" s="166"/>
      <c r="N116" s="168"/>
      <c r="O116" s="166"/>
      <c r="P116" s="166"/>
      <c r="Q116" s="166"/>
      <c r="R116" s="98"/>
      <c r="S116" s="44"/>
      <c r="T116" s="123"/>
      <c r="U116" s="83">
        <v>5</v>
      </c>
      <c r="V116" s="84">
        <v>5.04</v>
      </c>
      <c r="W116" s="83">
        <v>5.0999999999999996</v>
      </c>
      <c r="X116" s="83">
        <v>90</v>
      </c>
      <c r="Y116" s="83">
        <f t="shared" si="62"/>
        <v>225</v>
      </c>
      <c r="Z116" s="83">
        <v>700</v>
      </c>
      <c r="AA116" s="123"/>
    </row>
    <row r="117" spans="1:27">
      <c r="A117" s="147"/>
      <c r="B117" s="151" t="s">
        <v>123</v>
      </c>
      <c r="C117" s="152" t="s">
        <v>124</v>
      </c>
      <c r="D117" s="152">
        <v>3470</v>
      </c>
      <c r="E117" s="152">
        <v>3239</v>
      </c>
      <c r="F117" s="87">
        <f t="shared" ref="F117:F122" si="67">IF((D117&gt;E117),(D117-E117),(0))/1</f>
        <v>231</v>
      </c>
      <c r="G117" s="88">
        <f t="shared" si="54"/>
        <v>500</v>
      </c>
      <c r="H117" s="16">
        <f t="shared" si="55"/>
        <v>131</v>
      </c>
      <c r="I117" s="89">
        <f t="shared" si="56"/>
        <v>504</v>
      </c>
      <c r="J117" s="16">
        <f t="shared" si="57"/>
        <v>31</v>
      </c>
      <c r="K117" s="88">
        <f t="shared" si="58"/>
        <v>158.1</v>
      </c>
      <c r="L117" s="88">
        <f t="shared" ref="L117:L122" si="68">(G117+I117+K117)*1</f>
        <v>1162.0999999999999</v>
      </c>
      <c r="M117" s="88">
        <f t="shared" si="59"/>
        <v>1162.0999999999999</v>
      </c>
      <c r="N117" s="90">
        <f>IF((Y117&gt;0),Y117,130)*1</f>
        <v>225</v>
      </c>
      <c r="O117" s="88">
        <f t="shared" si="60"/>
        <v>0</v>
      </c>
      <c r="P117" s="88">
        <v>1888.53</v>
      </c>
      <c r="Q117" s="88">
        <f>IF((M117&gt;0),(M117+N117+P117),(Y117)+(P117))</f>
        <v>3275.63</v>
      </c>
      <c r="R117" s="96" t="s">
        <v>51</v>
      </c>
      <c r="S117" s="44"/>
      <c r="T117" s="123"/>
      <c r="U117" s="83">
        <v>5</v>
      </c>
      <c r="V117" s="84">
        <v>5.04</v>
      </c>
      <c r="W117" s="83">
        <v>5.0999999999999996</v>
      </c>
      <c r="X117" s="83">
        <v>90</v>
      </c>
      <c r="Y117" s="83">
        <f t="shared" si="62"/>
        <v>225</v>
      </c>
      <c r="Z117" s="83">
        <v>700</v>
      </c>
      <c r="AA117" s="123"/>
    </row>
    <row r="118" spans="1:27">
      <c r="A118" s="147"/>
      <c r="B118" s="151" t="s">
        <v>101</v>
      </c>
      <c r="C118" s="152" t="s">
        <v>126</v>
      </c>
      <c r="D118" s="154"/>
      <c r="E118" s="154"/>
      <c r="F118" s="100">
        <f t="shared" si="67"/>
        <v>0</v>
      </c>
      <c r="G118" s="91">
        <f t="shared" si="54"/>
        <v>0</v>
      </c>
      <c r="H118" s="17">
        <f t="shared" si="55"/>
        <v>0</v>
      </c>
      <c r="I118" s="101">
        <f t="shared" si="56"/>
        <v>0</v>
      </c>
      <c r="J118" s="17">
        <f t="shared" si="57"/>
        <v>0</v>
      </c>
      <c r="K118" s="91">
        <f t="shared" si="58"/>
        <v>0</v>
      </c>
      <c r="L118" s="91">
        <f t="shared" si="68"/>
        <v>0</v>
      </c>
      <c r="M118" s="91">
        <f t="shared" si="59"/>
        <v>0</v>
      </c>
      <c r="N118" s="102">
        <f t="shared" ref="N118:N127" si="69">IF((Y118&gt;0),Y118,130)*1</f>
        <v>225</v>
      </c>
      <c r="O118" s="91">
        <f t="shared" si="60"/>
        <v>225</v>
      </c>
      <c r="P118" s="91">
        <v>0</v>
      </c>
      <c r="Q118" s="91">
        <f t="shared" ref="Q118:Q127" si="70">IF((M118&gt;0),(M118+N118+P118),(Y118)+(P118))</f>
        <v>225</v>
      </c>
      <c r="R118" s="96" t="s">
        <v>51</v>
      </c>
      <c r="S118" s="44"/>
      <c r="T118" s="123"/>
      <c r="U118" s="83">
        <v>5</v>
      </c>
      <c r="V118" s="84">
        <v>5.04</v>
      </c>
      <c r="W118" s="83">
        <v>5.0999999999999996</v>
      </c>
      <c r="X118" s="83">
        <v>90</v>
      </c>
      <c r="Y118" s="83">
        <f t="shared" si="62"/>
        <v>225</v>
      </c>
      <c r="Z118" s="83">
        <v>700</v>
      </c>
      <c r="AA118" s="123"/>
    </row>
    <row r="119" spans="1:27">
      <c r="A119" s="147"/>
      <c r="B119" s="151" t="s">
        <v>236</v>
      </c>
      <c r="C119" s="152" t="s">
        <v>127</v>
      </c>
      <c r="D119" s="152">
        <v>43033</v>
      </c>
      <c r="E119" s="152">
        <v>42703</v>
      </c>
      <c r="F119" s="87">
        <f t="shared" si="67"/>
        <v>330</v>
      </c>
      <c r="G119" s="88">
        <f t="shared" si="54"/>
        <v>500</v>
      </c>
      <c r="H119" s="16">
        <f t="shared" si="55"/>
        <v>230</v>
      </c>
      <c r="I119" s="89">
        <f t="shared" si="56"/>
        <v>504</v>
      </c>
      <c r="J119" s="16">
        <f t="shared" si="57"/>
        <v>130</v>
      </c>
      <c r="K119" s="88">
        <f t="shared" si="58"/>
        <v>663</v>
      </c>
      <c r="L119" s="88">
        <f t="shared" si="68"/>
        <v>1667</v>
      </c>
      <c r="M119" s="88">
        <f t="shared" si="59"/>
        <v>1667</v>
      </c>
      <c r="N119" s="90">
        <f t="shared" si="69"/>
        <v>225</v>
      </c>
      <c r="O119" s="88">
        <f t="shared" si="60"/>
        <v>0</v>
      </c>
      <c r="P119" s="88">
        <v>1290.46</v>
      </c>
      <c r="Q119" s="88">
        <f t="shared" si="70"/>
        <v>3182.46</v>
      </c>
      <c r="R119" s="96" t="s">
        <v>51</v>
      </c>
      <c r="S119" s="125"/>
      <c r="T119" s="123"/>
      <c r="U119" s="83">
        <v>5</v>
      </c>
      <c r="V119" s="84">
        <v>5.04</v>
      </c>
      <c r="W119" s="83">
        <v>5.0999999999999996</v>
      </c>
      <c r="X119" s="83">
        <v>90</v>
      </c>
      <c r="Y119" s="83">
        <f t="shared" si="62"/>
        <v>225</v>
      </c>
      <c r="Z119" s="83">
        <v>700</v>
      </c>
      <c r="AA119" s="123"/>
    </row>
    <row r="120" spans="1:27">
      <c r="A120" s="147"/>
      <c r="B120" s="151" t="s">
        <v>301</v>
      </c>
      <c r="C120" s="152" t="s">
        <v>128</v>
      </c>
      <c r="D120" s="152">
        <v>18582</v>
      </c>
      <c r="E120" s="152">
        <v>18103</v>
      </c>
      <c r="F120" s="87">
        <f t="shared" si="67"/>
        <v>479</v>
      </c>
      <c r="G120" s="88">
        <f t="shared" si="54"/>
        <v>500</v>
      </c>
      <c r="H120" s="16">
        <f t="shared" si="55"/>
        <v>379</v>
      </c>
      <c r="I120" s="89">
        <f t="shared" si="56"/>
        <v>504</v>
      </c>
      <c r="J120" s="16">
        <f t="shared" si="57"/>
        <v>279</v>
      </c>
      <c r="K120" s="88">
        <f t="shared" si="58"/>
        <v>1422.8999999999999</v>
      </c>
      <c r="L120" s="88">
        <f t="shared" si="68"/>
        <v>2426.8999999999996</v>
      </c>
      <c r="M120" s="88">
        <f t="shared" si="59"/>
        <v>2426.8999999999996</v>
      </c>
      <c r="N120" s="90">
        <f t="shared" si="69"/>
        <v>225</v>
      </c>
      <c r="O120" s="88">
        <f t="shared" si="60"/>
        <v>0</v>
      </c>
      <c r="P120" s="88">
        <v>0</v>
      </c>
      <c r="Q120" s="88">
        <f t="shared" si="70"/>
        <v>2651.8999999999996</v>
      </c>
      <c r="R120" s="96" t="s">
        <v>51</v>
      </c>
      <c r="S120" s="44"/>
      <c r="T120" s="123"/>
      <c r="U120" s="83">
        <v>5</v>
      </c>
      <c r="V120" s="84">
        <v>5.04</v>
      </c>
      <c r="W120" s="83">
        <v>5.0999999999999996</v>
      </c>
      <c r="X120" s="83">
        <v>90</v>
      </c>
      <c r="Y120" s="83">
        <f t="shared" si="62"/>
        <v>225</v>
      </c>
      <c r="Z120" s="83">
        <v>700</v>
      </c>
      <c r="AA120" s="123"/>
    </row>
    <row r="121" spans="1:27">
      <c r="A121" s="147"/>
      <c r="B121" s="151" t="s">
        <v>295</v>
      </c>
      <c r="C121" s="152" t="s">
        <v>130</v>
      </c>
      <c r="D121" s="152">
        <v>674732</v>
      </c>
      <c r="E121" s="152">
        <v>673821</v>
      </c>
      <c r="F121" s="87">
        <f>IF((D121&gt;E121),(D121-E121),(0))/2</f>
        <v>455.5</v>
      </c>
      <c r="G121" s="88">
        <f t="shared" si="54"/>
        <v>500</v>
      </c>
      <c r="H121" s="16">
        <f t="shared" si="55"/>
        <v>355.5</v>
      </c>
      <c r="I121" s="89">
        <f t="shared" si="56"/>
        <v>504</v>
      </c>
      <c r="J121" s="16">
        <f t="shared" si="57"/>
        <v>255.5</v>
      </c>
      <c r="K121" s="88">
        <f t="shared" si="58"/>
        <v>1303.05</v>
      </c>
      <c r="L121" s="88">
        <f>(G121+I121+K121)*2</f>
        <v>4614.1000000000004</v>
      </c>
      <c r="M121" s="88">
        <f t="shared" si="59"/>
        <v>4614.1000000000004</v>
      </c>
      <c r="N121" s="90">
        <f t="shared" si="69"/>
        <v>225</v>
      </c>
      <c r="O121" s="88">
        <f t="shared" si="60"/>
        <v>0</v>
      </c>
      <c r="P121" s="88">
        <v>25</v>
      </c>
      <c r="Q121" s="88">
        <f t="shared" si="70"/>
        <v>4864.1000000000004</v>
      </c>
      <c r="R121" s="96" t="s">
        <v>304</v>
      </c>
      <c r="S121" s="44"/>
      <c r="T121" s="123"/>
      <c r="U121" s="83">
        <v>5</v>
      </c>
      <c r="V121" s="84">
        <v>5.04</v>
      </c>
      <c r="W121" s="83">
        <v>5.0999999999999996</v>
      </c>
      <c r="X121" s="83">
        <v>90</v>
      </c>
      <c r="Y121" s="83">
        <f t="shared" si="62"/>
        <v>225</v>
      </c>
      <c r="Z121" s="83">
        <v>700</v>
      </c>
      <c r="AA121" s="123"/>
    </row>
    <row r="122" spans="1:27">
      <c r="A122" s="147"/>
      <c r="B122" s="151" t="s">
        <v>285</v>
      </c>
      <c r="C122" s="152" t="s">
        <v>131</v>
      </c>
      <c r="D122" s="152">
        <v>40071</v>
      </c>
      <c r="E122" s="152">
        <v>39988</v>
      </c>
      <c r="F122" s="87">
        <f t="shared" si="67"/>
        <v>83</v>
      </c>
      <c r="G122" s="88">
        <f t="shared" si="54"/>
        <v>415</v>
      </c>
      <c r="H122" s="16">
        <f t="shared" si="55"/>
        <v>0</v>
      </c>
      <c r="I122" s="89">
        <f t="shared" si="56"/>
        <v>0</v>
      </c>
      <c r="J122" s="16">
        <f t="shared" si="57"/>
        <v>0</v>
      </c>
      <c r="K122" s="88">
        <f t="shared" si="58"/>
        <v>0</v>
      </c>
      <c r="L122" s="88">
        <f t="shared" si="68"/>
        <v>415</v>
      </c>
      <c r="M122" s="88">
        <f t="shared" si="59"/>
        <v>415</v>
      </c>
      <c r="N122" s="90">
        <f t="shared" si="69"/>
        <v>225</v>
      </c>
      <c r="O122" s="88">
        <f t="shared" si="60"/>
        <v>0</v>
      </c>
      <c r="P122" s="88">
        <v>333.36</v>
      </c>
      <c r="Q122" s="88">
        <f t="shared" si="70"/>
        <v>973.36</v>
      </c>
      <c r="R122" s="96" t="s">
        <v>51</v>
      </c>
      <c r="S122" s="134"/>
      <c r="T122" s="123"/>
      <c r="U122" s="83">
        <v>5</v>
      </c>
      <c r="V122" s="84">
        <v>5.04</v>
      </c>
      <c r="W122" s="83">
        <v>5.0999999999999996</v>
      </c>
      <c r="X122" s="83">
        <v>90</v>
      </c>
      <c r="Y122" s="83">
        <f t="shared" si="62"/>
        <v>225</v>
      </c>
      <c r="Z122" s="83">
        <v>700</v>
      </c>
      <c r="AA122" s="123"/>
    </row>
    <row r="123" spans="1:27">
      <c r="A123" s="147"/>
      <c r="B123" s="151" t="s">
        <v>227</v>
      </c>
      <c r="C123" s="152" t="s">
        <v>133</v>
      </c>
      <c r="D123" s="152">
        <v>96723</v>
      </c>
      <c r="E123" s="152">
        <v>96488</v>
      </c>
      <c r="F123" s="87">
        <f t="shared" ref="F123:F125" si="71">IF((D123&gt;E123),(D123-E123),(0))/1</f>
        <v>235</v>
      </c>
      <c r="G123" s="88">
        <f t="shared" ref="G123:G177" si="72">IF((F123&gt;100),(100*U123), (F123*U123))</f>
        <v>500</v>
      </c>
      <c r="H123" s="16">
        <f t="shared" ref="H123:H177" si="73">IF((F123&gt;100),(F123-100),(0))</f>
        <v>135</v>
      </c>
      <c r="I123" s="89">
        <f t="shared" ref="I123:I177" si="74">IF((H123&gt;100),(100*V123),(H123*V123))</f>
        <v>504</v>
      </c>
      <c r="J123" s="16">
        <f t="shared" si="57"/>
        <v>35</v>
      </c>
      <c r="K123" s="88">
        <f t="shared" ref="K123:K177" si="75">IF((J123&gt;0),(J123*W123),(0))</f>
        <v>178.5</v>
      </c>
      <c r="L123" s="88">
        <f t="shared" ref="L123:L125" si="76">(G123+I123+K123)*1</f>
        <v>1182.5</v>
      </c>
      <c r="M123" s="88">
        <f t="shared" si="59"/>
        <v>1182.5</v>
      </c>
      <c r="N123" s="90">
        <f t="shared" si="69"/>
        <v>225</v>
      </c>
      <c r="O123" s="88">
        <f t="shared" si="60"/>
        <v>0</v>
      </c>
      <c r="P123" s="88">
        <v>1626.71</v>
      </c>
      <c r="Q123" s="88">
        <f t="shared" si="70"/>
        <v>3034.21</v>
      </c>
      <c r="R123" s="96" t="s">
        <v>51</v>
      </c>
      <c r="S123" s="44"/>
      <c r="T123" s="123"/>
      <c r="U123" s="83">
        <v>5</v>
      </c>
      <c r="V123" s="84">
        <v>5.04</v>
      </c>
      <c r="W123" s="83">
        <v>5.0999999999999996</v>
      </c>
      <c r="X123" s="83">
        <v>90</v>
      </c>
      <c r="Y123" s="83">
        <f t="shared" si="62"/>
        <v>225</v>
      </c>
      <c r="Z123" s="83">
        <v>700</v>
      </c>
      <c r="AA123" s="123"/>
    </row>
    <row r="124" spans="1:27">
      <c r="A124" s="147"/>
      <c r="B124" s="151" t="s">
        <v>134</v>
      </c>
      <c r="C124" s="152" t="s">
        <v>135</v>
      </c>
      <c r="D124" s="152">
        <v>51385</v>
      </c>
      <c r="E124" s="152">
        <v>51385</v>
      </c>
      <c r="F124" s="87">
        <f>IF((D124&gt;E124),(D124-E124),(0))/1</f>
        <v>0</v>
      </c>
      <c r="G124" s="88">
        <f t="shared" si="72"/>
        <v>0</v>
      </c>
      <c r="H124" s="16">
        <f t="shared" si="73"/>
        <v>0</v>
      </c>
      <c r="I124" s="89">
        <f t="shared" si="74"/>
        <v>0</v>
      </c>
      <c r="J124" s="16">
        <f t="shared" si="57"/>
        <v>0</v>
      </c>
      <c r="K124" s="88">
        <f t="shared" si="75"/>
        <v>0</v>
      </c>
      <c r="L124" s="88">
        <f>(G124+I124+K124)*1</f>
        <v>0</v>
      </c>
      <c r="M124" s="88">
        <f t="shared" si="59"/>
        <v>0</v>
      </c>
      <c r="N124" s="90">
        <f t="shared" si="69"/>
        <v>225</v>
      </c>
      <c r="O124" s="88">
        <f t="shared" si="60"/>
        <v>225</v>
      </c>
      <c r="P124" s="88">
        <v>1852.26</v>
      </c>
      <c r="Q124" s="88">
        <f t="shared" si="70"/>
        <v>2077.2600000000002</v>
      </c>
      <c r="R124" s="96" t="s">
        <v>51</v>
      </c>
      <c r="S124" s="44"/>
      <c r="T124" s="123"/>
      <c r="U124" s="83">
        <v>5</v>
      </c>
      <c r="V124" s="84">
        <v>5.04</v>
      </c>
      <c r="W124" s="83">
        <v>5.0999999999999996</v>
      </c>
      <c r="X124" s="83">
        <v>90</v>
      </c>
      <c r="Y124" s="83">
        <f t="shared" si="62"/>
        <v>225</v>
      </c>
      <c r="Z124" s="83">
        <v>700</v>
      </c>
      <c r="AA124" s="123"/>
    </row>
    <row r="125" spans="1:27">
      <c r="A125" s="147"/>
      <c r="B125" s="151" t="s">
        <v>101</v>
      </c>
      <c r="C125" s="152" t="s">
        <v>136</v>
      </c>
      <c r="D125" s="154"/>
      <c r="E125" s="154"/>
      <c r="F125" s="100">
        <f t="shared" si="71"/>
        <v>0</v>
      </c>
      <c r="G125" s="91">
        <f t="shared" si="72"/>
        <v>0</v>
      </c>
      <c r="H125" s="17">
        <f t="shared" si="73"/>
        <v>0</v>
      </c>
      <c r="I125" s="101">
        <f t="shared" si="74"/>
        <v>0</v>
      </c>
      <c r="J125" s="17">
        <f t="shared" ref="J125:J177" si="77">IF((H125&gt;100),(H125-100),(0))</f>
        <v>0</v>
      </c>
      <c r="K125" s="91">
        <f t="shared" si="75"/>
        <v>0</v>
      </c>
      <c r="L125" s="91">
        <f t="shared" si="76"/>
        <v>0</v>
      </c>
      <c r="M125" s="91">
        <f t="shared" ref="M125:M177" si="78">L125</f>
        <v>0</v>
      </c>
      <c r="N125" s="102">
        <f t="shared" si="69"/>
        <v>225</v>
      </c>
      <c r="O125" s="91">
        <f t="shared" ref="O125:O177" si="79">IF((F125&gt;0),0,(Y125))</f>
        <v>225</v>
      </c>
      <c r="P125" s="91">
        <v>0</v>
      </c>
      <c r="Q125" s="91">
        <f t="shared" si="70"/>
        <v>225</v>
      </c>
      <c r="R125" s="96" t="s">
        <v>51</v>
      </c>
      <c r="S125" s="44"/>
      <c r="T125" s="123"/>
      <c r="U125" s="83">
        <v>5</v>
      </c>
      <c r="V125" s="84">
        <v>5.04</v>
      </c>
      <c r="W125" s="83">
        <v>5.0999999999999996</v>
      </c>
      <c r="X125" s="83">
        <v>90</v>
      </c>
      <c r="Y125" s="83">
        <f t="shared" si="62"/>
        <v>225</v>
      </c>
      <c r="Z125" s="83">
        <v>700</v>
      </c>
      <c r="AA125" s="123"/>
    </row>
    <row r="126" spans="1:27">
      <c r="A126" s="147"/>
      <c r="B126" s="151" t="s">
        <v>211</v>
      </c>
      <c r="C126" s="152" t="s">
        <v>137</v>
      </c>
      <c r="D126" s="152">
        <v>51224</v>
      </c>
      <c r="E126" s="152">
        <v>50966</v>
      </c>
      <c r="F126" s="87">
        <f>IF((D126&gt;E126),(D126-E126),(0))/1</f>
        <v>258</v>
      </c>
      <c r="G126" s="88">
        <f t="shared" si="72"/>
        <v>500</v>
      </c>
      <c r="H126" s="16">
        <f t="shared" si="73"/>
        <v>158</v>
      </c>
      <c r="I126" s="89">
        <f t="shared" si="74"/>
        <v>504</v>
      </c>
      <c r="J126" s="16">
        <f t="shared" si="77"/>
        <v>58</v>
      </c>
      <c r="K126" s="88">
        <f t="shared" si="75"/>
        <v>295.79999999999995</v>
      </c>
      <c r="L126" s="88">
        <f>(G126+I126+K126)*1</f>
        <v>1299.8</v>
      </c>
      <c r="M126" s="88">
        <f t="shared" si="78"/>
        <v>1299.8</v>
      </c>
      <c r="N126" s="90">
        <f t="shared" si="69"/>
        <v>225</v>
      </c>
      <c r="O126" s="88">
        <f t="shared" si="79"/>
        <v>0</v>
      </c>
      <c r="P126" s="88">
        <v>1226.0899999999999</v>
      </c>
      <c r="Q126" s="88">
        <f t="shared" si="70"/>
        <v>2750.89</v>
      </c>
      <c r="R126" s="96" t="s">
        <v>51</v>
      </c>
      <c r="S126" s="44"/>
      <c r="T126" s="123"/>
      <c r="U126" s="83">
        <v>5</v>
      </c>
      <c r="V126" s="84">
        <v>5.04</v>
      </c>
      <c r="W126" s="83">
        <v>5.0999999999999996</v>
      </c>
      <c r="X126" s="83">
        <v>90</v>
      </c>
      <c r="Y126" s="83">
        <f t="shared" si="62"/>
        <v>225</v>
      </c>
      <c r="Z126" s="83">
        <v>700</v>
      </c>
      <c r="AA126" s="123"/>
    </row>
    <row r="127" spans="1:27">
      <c r="A127" s="147"/>
      <c r="B127" s="151" t="s">
        <v>219</v>
      </c>
      <c r="C127" s="152" t="s">
        <v>139</v>
      </c>
      <c r="D127" s="152">
        <v>25637</v>
      </c>
      <c r="E127" s="152">
        <v>25380</v>
      </c>
      <c r="F127" s="87">
        <f>IF((D127&gt;E127),(D127-E127),(0))/1</f>
        <v>257</v>
      </c>
      <c r="G127" s="88">
        <f t="shared" si="72"/>
        <v>500</v>
      </c>
      <c r="H127" s="16">
        <f t="shared" si="73"/>
        <v>157</v>
      </c>
      <c r="I127" s="89">
        <f t="shared" si="74"/>
        <v>504</v>
      </c>
      <c r="J127" s="16">
        <f t="shared" si="77"/>
        <v>57</v>
      </c>
      <c r="K127" s="88">
        <f t="shared" si="75"/>
        <v>290.7</v>
      </c>
      <c r="L127" s="88">
        <f>(G127+I127+K127)*1</f>
        <v>1294.7</v>
      </c>
      <c r="M127" s="88">
        <f t="shared" si="78"/>
        <v>1294.7</v>
      </c>
      <c r="N127" s="90">
        <f t="shared" si="69"/>
        <v>225</v>
      </c>
      <c r="O127" s="88">
        <f t="shared" si="79"/>
        <v>0</v>
      </c>
      <c r="P127" s="88">
        <v>2499.02</v>
      </c>
      <c r="Q127" s="88">
        <f t="shared" si="70"/>
        <v>4018.7200000000003</v>
      </c>
      <c r="R127" s="96" t="s">
        <v>51</v>
      </c>
      <c r="S127" s="44"/>
      <c r="T127" s="123"/>
      <c r="U127" s="83">
        <v>5</v>
      </c>
      <c r="V127" s="84">
        <v>5.04</v>
      </c>
      <c r="W127" s="83">
        <v>5.0999999999999996</v>
      </c>
      <c r="X127" s="83">
        <v>90</v>
      </c>
      <c r="Y127" s="83">
        <f t="shared" si="62"/>
        <v>225</v>
      </c>
      <c r="Z127" s="83">
        <v>700</v>
      </c>
      <c r="AA127" s="123"/>
    </row>
    <row r="128" spans="1:27">
      <c r="A128" s="147"/>
      <c r="B128" s="148" t="s">
        <v>101</v>
      </c>
      <c r="C128" s="149" t="s">
        <v>140</v>
      </c>
      <c r="D128" s="169"/>
      <c r="E128" s="169"/>
      <c r="F128" s="100">
        <f>IF((D128&gt;E128),(D128-E128),(0))/1</f>
        <v>0</v>
      </c>
      <c r="G128" s="170">
        <f t="shared" si="72"/>
        <v>0</v>
      </c>
      <c r="H128" s="24">
        <f t="shared" si="73"/>
        <v>0</v>
      </c>
      <c r="I128" s="171">
        <f t="shared" si="74"/>
        <v>0</v>
      </c>
      <c r="J128" s="24">
        <f t="shared" si="77"/>
        <v>0</v>
      </c>
      <c r="K128" s="170">
        <f t="shared" si="75"/>
        <v>0</v>
      </c>
      <c r="L128" s="170">
        <f>(G128+I128+K128)*1</f>
        <v>0</v>
      </c>
      <c r="M128" s="170">
        <f t="shared" si="78"/>
        <v>0</v>
      </c>
      <c r="N128" s="172">
        <f>IF((Y128&gt;0),Y128,130)*1</f>
        <v>225</v>
      </c>
      <c r="O128" s="170">
        <f t="shared" si="79"/>
        <v>225</v>
      </c>
      <c r="P128" s="170">
        <v>0</v>
      </c>
      <c r="Q128" s="170">
        <f>IF((M128&gt;0),(M128+N128+P128),(Y128)+(P128))</f>
        <v>225</v>
      </c>
      <c r="R128" s="96" t="s">
        <v>51</v>
      </c>
      <c r="S128" s="44"/>
      <c r="T128" s="123"/>
      <c r="U128" s="83">
        <v>5</v>
      </c>
      <c r="V128" s="84">
        <v>5.04</v>
      </c>
      <c r="W128" s="83">
        <v>5.0999999999999996</v>
      </c>
      <c r="X128" s="83">
        <v>90</v>
      </c>
      <c r="Y128" s="83">
        <f t="shared" si="62"/>
        <v>225</v>
      </c>
      <c r="Z128" s="83">
        <v>700</v>
      </c>
      <c r="AA128" s="123"/>
    </row>
    <row r="129" spans="1:27">
      <c r="A129" s="147"/>
      <c r="B129" s="151" t="s">
        <v>220</v>
      </c>
      <c r="C129" s="152" t="s">
        <v>141</v>
      </c>
      <c r="D129" s="152">
        <v>9372</v>
      </c>
      <c r="E129" s="152">
        <v>9039</v>
      </c>
      <c r="F129" s="87">
        <f>IF((D129&gt;E129),(D129-E129),(0))/1</f>
        <v>333</v>
      </c>
      <c r="G129" s="88">
        <f t="shared" si="72"/>
        <v>500</v>
      </c>
      <c r="H129" s="16">
        <f t="shared" si="73"/>
        <v>233</v>
      </c>
      <c r="I129" s="89">
        <f t="shared" si="74"/>
        <v>504</v>
      </c>
      <c r="J129" s="16">
        <f t="shared" si="77"/>
        <v>133</v>
      </c>
      <c r="K129" s="88">
        <f t="shared" si="75"/>
        <v>678.3</v>
      </c>
      <c r="L129" s="88">
        <f>(G129+I129+K129)*1</f>
        <v>1682.3</v>
      </c>
      <c r="M129" s="88">
        <f t="shared" si="78"/>
        <v>1682.3</v>
      </c>
      <c r="N129" s="90">
        <f>IF((Y129&gt;0),Y129,130)*1</f>
        <v>225</v>
      </c>
      <c r="O129" s="88">
        <f t="shared" si="79"/>
        <v>0</v>
      </c>
      <c r="P129" s="88">
        <f>1302.51-1071.1</f>
        <v>231.41000000000008</v>
      </c>
      <c r="Q129" s="129">
        <f>IF((M129&gt;0),(M129+N129+P129),(Y129)+(P129))</f>
        <v>2138.71</v>
      </c>
      <c r="R129" s="96" t="s">
        <v>51</v>
      </c>
      <c r="S129" s="134"/>
      <c r="T129" s="123"/>
      <c r="U129" s="83">
        <v>5</v>
      </c>
      <c r="V129" s="84">
        <v>5.04</v>
      </c>
      <c r="W129" s="83">
        <v>5.0999999999999996</v>
      </c>
      <c r="X129" s="83">
        <v>90</v>
      </c>
      <c r="Y129" s="83">
        <f t="shared" si="62"/>
        <v>225</v>
      </c>
      <c r="Z129" s="83">
        <v>700</v>
      </c>
      <c r="AA129" s="123"/>
    </row>
    <row r="130" spans="1:27">
      <c r="A130" s="147"/>
      <c r="B130" s="173" t="s">
        <v>101</v>
      </c>
      <c r="C130" s="156" t="s">
        <v>142</v>
      </c>
      <c r="D130" s="174"/>
      <c r="E130" s="174"/>
      <c r="F130" s="175">
        <f>IF((D130&gt;E130),(D130-E130)+(D131-E131)+(D132-E132),(0))/1</f>
        <v>0</v>
      </c>
      <c r="G130" s="170">
        <f t="shared" si="72"/>
        <v>0</v>
      </c>
      <c r="H130" s="24">
        <f t="shared" si="73"/>
        <v>0</v>
      </c>
      <c r="I130" s="171">
        <f t="shared" si="74"/>
        <v>0</v>
      </c>
      <c r="J130" s="24">
        <f t="shared" si="77"/>
        <v>0</v>
      </c>
      <c r="K130" s="170">
        <f t="shared" si="75"/>
        <v>0</v>
      </c>
      <c r="L130" s="170">
        <f>(G130+I130+K130)*1</f>
        <v>0</v>
      </c>
      <c r="M130" s="170">
        <f t="shared" si="78"/>
        <v>0</v>
      </c>
      <c r="N130" s="172">
        <f>IF((Y130&gt;0),Y130,130)*1</f>
        <v>225</v>
      </c>
      <c r="O130" s="170">
        <f t="shared" si="79"/>
        <v>225</v>
      </c>
      <c r="P130" s="170">
        <v>0</v>
      </c>
      <c r="Q130" s="170">
        <f>IF((M130&gt;0),(M130+N130+P130),(Y130)+(P130))</f>
        <v>225</v>
      </c>
      <c r="R130" s="153" t="s">
        <v>51</v>
      </c>
      <c r="S130" s="44"/>
      <c r="T130" s="123"/>
      <c r="U130" s="83">
        <v>5</v>
      </c>
      <c r="V130" s="84">
        <v>5.04</v>
      </c>
      <c r="W130" s="83">
        <v>5.0999999999999996</v>
      </c>
      <c r="X130" s="83">
        <v>90</v>
      </c>
      <c r="Y130" s="83">
        <f t="shared" si="62"/>
        <v>225</v>
      </c>
      <c r="Z130" s="83">
        <v>700</v>
      </c>
      <c r="AA130" s="123"/>
    </row>
    <row r="131" spans="1:27">
      <c r="A131" s="147"/>
      <c r="B131" s="173"/>
      <c r="C131" s="156"/>
      <c r="D131" s="176"/>
      <c r="E131" s="176"/>
      <c r="F131" s="177"/>
      <c r="G131" s="178"/>
      <c r="H131" s="25"/>
      <c r="I131" s="179"/>
      <c r="J131" s="25"/>
      <c r="K131" s="178"/>
      <c r="L131" s="178"/>
      <c r="M131" s="178"/>
      <c r="N131" s="180"/>
      <c r="O131" s="178"/>
      <c r="P131" s="178"/>
      <c r="Q131" s="178"/>
      <c r="R131" s="163"/>
      <c r="S131" s="44"/>
      <c r="T131" s="123"/>
      <c r="U131" s="83">
        <v>5</v>
      </c>
      <c r="V131" s="84">
        <v>5.04</v>
      </c>
      <c r="W131" s="83">
        <v>5.0999999999999996</v>
      </c>
      <c r="X131" s="83">
        <v>90</v>
      </c>
      <c r="Y131" s="83">
        <f t="shared" si="62"/>
        <v>225</v>
      </c>
      <c r="Z131" s="83">
        <v>700</v>
      </c>
      <c r="AA131" s="123"/>
    </row>
    <row r="132" spans="1:27">
      <c r="A132" s="147"/>
      <c r="B132" s="173"/>
      <c r="C132" s="156"/>
      <c r="D132" s="181"/>
      <c r="E132" s="181"/>
      <c r="F132" s="107"/>
      <c r="G132" s="108"/>
      <c r="H132" s="26"/>
      <c r="I132" s="109"/>
      <c r="J132" s="26"/>
      <c r="K132" s="108"/>
      <c r="L132" s="108"/>
      <c r="M132" s="108"/>
      <c r="N132" s="182"/>
      <c r="O132" s="108"/>
      <c r="P132" s="108"/>
      <c r="Q132" s="108"/>
      <c r="R132" s="98"/>
      <c r="S132" s="44"/>
      <c r="T132" s="123"/>
      <c r="U132" s="83">
        <v>5</v>
      </c>
      <c r="V132" s="84">
        <v>5.04</v>
      </c>
      <c r="W132" s="83">
        <v>5.0999999999999996</v>
      </c>
      <c r="X132" s="83">
        <v>90</v>
      </c>
      <c r="Y132" s="83">
        <f t="shared" si="62"/>
        <v>225</v>
      </c>
      <c r="Z132" s="83">
        <v>700</v>
      </c>
      <c r="AA132" s="123"/>
    </row>
    <row r="133" spans="1:27">
      <c r="A133" s="147"/>
      <c r="B133" s="151" t="s">
        <v>143</v>
      </c>
      <c r="C133" s="152" t="s">
        <v>144</v>
      </c>
      <c r="D133" s="152">
        <v>32800</v>
      </c>
      <c r="E133" s="152">
        <v>32632</v>
      </c>
      <c r="F133" s="87">
        <f>IF((D133&gt;E133),(D133-E133),(0))/1</f>
        <v>168</v>
      </c>
      <c r="G133" s="88">
        <f t="shared" si="72"/>
        <v>500</v>
      </c>
      <c r="H133" s="16">
        <f t="shared" si="73"/>
        <v>68</v>
      </c>
      <c r="I133" s="89">
        <f t="shared" si="74"/>
        <v>342.72</v>
      </c>
      <c r="J133" s="16">
        <f t="shared" si="77"/>
        <v>0</v>
      </c>
      <c r="K133" s="88">
        <f t="shared" si="75"/>
        <v>0</v>
      </c>
      <c r="L133" s="88">
        <f>(G133+I133+K133)*1</f>
        <v>842.72</v>
      </c>
      <c r="M133" s="88">
        <f t="shared" si="78"/>
        <v>842.72</v>
      </c>
      <c r="N133" s="90">
        <f>IF((Y133&gt;0),Y133,130)*1</f>
        <v>225</v>
      </c>
      <c r="O133" s="88">
        <f t="shared" si="79"/>
        <v>0</v>
      </c>
      <c r="P133" s="88">
        <v>1930.07</v>
      </c>
      <c r="Q133" s="88">
        <f>IF((M133&gt;0),(M133+N133+P133),(Y133)+(P133))</f>
        <v>2997.79</v>
      </c>
      <c r="R133" s="96" t="s">
        <v>51</v>
      </c>
      <c r="S133" s="44"/>
      <c r="T133" s="123"/>
      <c r="U133" s="83">
        <v>5</v>
      </c>
      <c r="V133" s="84">
        <v>5.04</v>
      </c>
      <c r="W133" s="83">
        <v>5.0999999999999996</v>
      </c>
      <c r="X133" s="83">
        <v>90</v>
      </c>
      <c r="Y133" s="83">
        <f t="shared" si="62"/>
        <v>225</v>
      </c>
      <c r="Z133" s="83">
        <v>700</v>
      </c>
      <c r="AA133" s="123"/>
    </row>
    <row r="134" spans="1:27">
      <c r="A134" s="147"/>
      <c r="B134" s="151" t="s">
        <v>101</v>
      </c>
      <c r="C134" s="152" t="s">
        <v>145</v>
      </c>
      <c r="D134" s="154"/>
      <c r="E134" s="154"/>
      <c r="F134" s="100">
        <f>IF((D134&gt;E134),(D134-E134),(0))/1</f>
        <v>0</v>
      </c>
      <c r="G134" s="91">
        <f t="shared" si="72"/>
        <v>0</v>
      </c>
      <c r="H134" s="17">
        <f t="shared" si="73"/>
        <v>0</v>
      </c>
      <c r="I134" s="101">
        <f t="shared" si="74"/>
        <v>0</v>
      </c>
      <c r="J134" s="17">
        <f t="shared" si="77"/>
        <v>0</v>
      </c>
      <c r="K134" s="91">
        <f t="shared" si="75"/>
        <v>0</v>
      </c>
      <c r="L134" s="91">
        <f>(G134+I134+K134)*1</f>
        <v>0</v>
      </c>
      <c r="M134" s="91">
        <f t="shared" si="78"/>
        <v>0</v>
      </c>
      <c r="N134" s="102">
        <f>IF((Y134&gt;0),Y134,130)*1</f>
        <v>225</v>
      </c>
      <c r="O134" s="91">
        <f t="shared" si="79"/>
        <v>225</v>
      </c>
      <c r="P134" s="91">
        <v>0</v>
      </c>
      <c r="Q134" s="91">
        <f>IF((M134&gt;0),(M134+N134+P134),(Y134)+(P134))</f>
        <v>225</v>
      </c>
      <c r="R134" s="96" t="s">
        <v>51</v>
      </c>
      <c r="S134" s="44"/>
      <c r="T134" s="183"/>
      <c r="U134" s="83">
        <v>5</v>
      </c>
      <c r="V134" s="84">
        <v>5.04</v>
      </c>
      <c r="W134" s="83">
        <v>5.0999999999999996</v>
      </c>
      <c r="X134" s="83">
        <v>90</v>
      </c>
      <c r="Y134" s="83">
        <f t="shared" si="62"/>
        <v>225</v>
      </c>
      <c r="Z134" s="83">
        <v>700</v>
      </c>
      <c r="AA134" s="123"/>
    </row>
    <row r="135" spans="1:27">
      <c r="A135" s="147"/>
      <c r="B135" s="151" t="s">
        <v>290</v>
      </c>
      <c r="C135" s="152" t="s">
        <v>146</v>
      </c>
      <c r="D135" s="152">
        <v>15588</v>
      </c>
      <c r="E135" s="152">
        <v>15486</v>
      </c>
      <c r="F135" s="87">
        <f>IF((D135&gt;E135),(D135-E135),(0))/1</f>
        <v>102</v>
      </c>
      <c r="G135" s="88">
        <f t="shared" si="72"/>
        <v>500</v>
      </c>
      <c r="H135" s="16">
        <f t="shared" si="73"/>
        <v>2</v>
      </c>
      <c r="I135" s="89">
        <f t="shared" si="74"/>
        <v>10.08</v>
      </c>
      <c r="J135" s="16">
        <f t="shared" si="77"/>
        <v>0</v>
      </c>
      <c r="K135" s="88">
        <f t="shared" si="75"/>
        <v>0</v>
      </c>
      <c r="L135" s="88">
        <f>(G135+I135+K135)*1</f>
        <v>510.08</v>
      </c>
      <c r="M135" s="88">
        <f t="shared" si="78"/>
        <v>510.08</v>
      </c>
      <c r="N135" s="90">
        <f>IF((Y135&gt;0),Y135,130)*1</f>
        <v>225</v>
      </c>
      <c r="O135" s="88">
        <f t="shared" si="79"/>
        <v>0</v>
      </c>
      <c r="P135" s="88">
        <v>1133.1500000000001</v>
      </c>
      <c r="Q135" s="88">
        <f>IF((M135&gt;0),(M135+N135+P135),(Y135)+(P135))</f>
        <v>1868.23</v>
      </c>
      <c r="R135" s="96" t="s">
        <v>51</v>
      </c>
      <c r="S135" s="125"/>
      <c r="T135" s="123"/>
      <c r="U135" s="83">
        <v>5</v>
      </c>
      <c r="V135" s="84">
        <v>5.04</v>
      </c>
      <c r="W135" s="83">
        <v>5.0999999999999996</v>
      </c>
      <c r="X135" s="83">
        <v>90</v>
      </c>
      <c r="Y135" s="83">
        <f t="shared" si="62"/>
        <v>225</v>
      </c>
      <c r="Z135" s="83">
        <v>700</v>
      </c>
      <c r="AA135" s="123"/>
    </row>
    <row r="136" spans="1:27">
      <c r="A136" s="147"/>
      <c r="B136" s="148" t="s">
        <v>147</v>
      </c>
      <c r="C136" s="149" t="s">
        <v>148</v>
      </c>
      <c r="D136" s="150">
        <v>3763</v>
      </c>
      <c r="E136" s="150">
        <v>3598</v>
      </c>
      <c r="F136" s="87">
        <f>IF((D136&gt;E136),(D136-E136),(0))/1</f>
        <v>165</v>
      </c>
      <c r="G136" s="129">
        <f t="shared" si="72"/>
        <v>500</v>
      </c>
      <c r="H136" s="19">
        <f t="shared" si="73"/>
        <v>65</v>
      </c>
      <c r="I136" s="130">
        <f t="shared" si="74"/>
        <v>327.60000000000002</v>
      </c>
      <c r="J136" s="19">
        <f t="shared" si="77"/>
        <v>0</v>
      </c>
      <c r="K136" s="129">
        <f t="shared" si="75"/>
        <v>0</v>
      </c>
      <c r="L136" s="129">
        <f>(G136+I136+K136)*1</f>
        <v>827.6</v>
      </c>
      <c r="M136" s="129">
        <f t="shared" si="78"/>
        <v>827.6</v>
      </c>
      <c r="N136" s="131">
        <f>IF((Y136&gt;0),Y136,130)*1</f>
        <v>225</v>
      </c>
      <c r="O136" s="129">
        <f t="shared" si="79"/>
        <v>0</v>
      </c>
      <c r="P136" s="129">
        <v>2096.1999999999998</v>
      </c>
      <c r="Q136" s="88">
        <f>IF((M136&gt;0),(M136+N136+P136),(Y136)+(P136))</f>
        <v>3148.7999999999997</v>
      </c>
      <c r="R136" s="96" t="s">
        <v>51</v>
      </c>
      <c r="S136" s="44"/>
      <c r="T136" s="123"/>
      <c r="U136" s="83">
        <v>5</v>
      </c>
      <c r="V136" s="84">
        <v>5.04</v>
      </c>
      <c r="W136" s="83">
        <v>5.0999999999999996</v>
      </c>
      <c r="X136" s="83">
        <v>90</v>
      </c>
      <c r="Y136" s="83">
        <f t="shared" si="62"/>
        <v>225</v>
      </c>
      <c r="Z136" s="83">
        <v>700</v>
      </c>
      <c r="AA136" s="123"/>
    </row>
    <row r="137" spans="1:27" ht="15" customHeight="1">
      <c r="A137" s="147"/>
      <c r="B137" s="184" t="s">
        <v>294</v>
      </c>
      <c r="C137" s="152" t="s">
        <v>149</v>
      </c>
      <c r="D137" s="152">
        <v>2528</v>
      </c>
      <c r="E137" s="152">
        <v>2528</v>
      </c>
      <c r="F137" s="87">
        <f>IF((D137&gt;E137),(D137-E137),(0))/1</f>
        <v>0</v>
      </c>
      <c r="G137" s="88">
        <f t="shared" si="72"/>
        <v>0</v>
      </c>
      <c r="H137" s="16">
        <f t="shared" si="73"/>
        <v>0</v>
      </c>
      <c r="I137" s="89">
        <f t="shared" si="74"/>
        <v>0</v>
      </c>
      <c r="J137" s="16">
        <f t="shared" si="77"/>
        <v>0</v>
      </c>
      <c r="K137" s="88">
        <f t="shared" si="75"/>
        <v>0</v>
      </c>
      <c r="L137" s="88">
        <f>(G137+I137+K137)*1</f>
        <v>0</v>
      </c>
      <c r="M137" s="88">
        <f t="shared" si="78"/>
        <v>0</v>
      </c>
      <c r="N137" s="90">
        <f>IF((Y137&gt;0),Y137,130)*1</f>
        <v>225</v>
      </c>
      <c r="O137" s="88">
        <f t="shared" si="79"/>
        <v>225</v>
      </c>
      <c r="P137" s="88">
        <v>185.9</v>
      </c>
      <c r="Q137" s="88">
        <f>IF((M137&gt;0),(M137+N137+P137),(Y137)+(P137))</f>
        <v>410.9</v>
      </c>
      <c r="R137" s="96" t="s">
        <v>51</v>
      </c>
      <c r="S137" s="44"/>
      <c r="T137" s="123"/>
      <c r="U137" s="83">
        <v>5</v>
      </c>
      <c r="V137" s="84">
        <v>5.04</v>
      </c>
      <c r="W137" s="83">
        <v>5.0999999999999996</v>
      </c>
      <c r="X137" s="83">
        <v>90</v>
      </c>
      <c r="Y137" s="83">
        <f t="shared" si="62"/>
        <v>225</v>
      </c>
      <c r="Z137" s="83">
        <v>700</v>
      </c>
      <c r="AA137" s="123"/>
    </row>
    <row r="138" spans="1:27" ht="15" customHeight="1">
      <c r="A138" s="185"/>
      <c r="B138" s="186"/>
      <c r="C138" s="187"/>
      <c r="D138" s="187"/>
      <c r="E138" s="187"/>
      <c r="F138" s="188"/>
      <c r="G138" s="189"/>
      <c r="H138" s="36"/>
      <c r="I138" s="190"/>
      <c r="J138" s="36"/>
      <c r="K138" s="189"/>
      <c r="L138" s="189"/>
      <c r="M138" s="143"/>
      <c r="N138" s="145"/>
      <c r="O138" s="143"/>
      <c r="P138" s="143"/>
      <c r="Q138" s="143"/>
      <c r="R138" s="146"/>
      <c r="S138" s="44"/>
      <c r="T138" s="123"/>
      <c r="U138" s="83"/>
      <c r="V138" s="84"/>
      <c r="W138" s="83"/>
      <c r="X138" s="83"/>
      <c r="Y138" s="83"/>
      <c r="Z138" s="83"/>
      <c r="AA138" s="123"/>
    </row>
    <row r="139" spans="1:27" ht="15" customHeight="1">
      <c r="A139" s="185"/>
      <c r="B139" s="186"/>
      <c r="C139" s="187"/>
      <c r="D139" s="187"/>
      <c r="E139" s="187"/>
      <c r="F139" s="188"/>
      <c r="G139" s="189"/>
      <c r="H139" s="36"/>
      <c r="I139" s="190"/>
      <c r="J139" s="36"/>
      <c r="K139" s="189"/>
      <c r="L139" s="189"/>
      <c r="M139" s="143"/>
      <c r="N139" s="145"/>
      <c r="O139" s="143"/>
      <c r="P139" s="143"/>
      <c r="Q139" s="143"/>
      <c r="R139" s="146"/>
      <c r="S139" s="44"/>
      <c r="T139" s="123"/>
      <c r="U139" s="83"/>
      <c r="V139" s="84"/>
      <c r="W139" s="83"/>
      <c r="X139" s="83"/>
      <c r="Y139" s="83"/>
      <c r="Z139" s="83"/>
      <c r="AA139" s="123"/>
    </row>
    <row r="140" spans="1:27" ht="15" customHeight="1">
      <c r="A140" s="185"/>
      <c r="B140" s="186"/>
      <c r="C140" s="187"/>
      <c r="D140" s="187"/>
      <c r="E140" s="187"/>
      <c r="F140" s="188"/>
      <c r="G140" s="189"/>
      <c r="H140" s="36"/>
      <c r="I140" s="190"/>
      <c r="J140" s="36"/>
      <c r="K140" s="189"/>
      <c r="L140" s="189"/>
      <c r="M140" s="143"/>
      <c r="N140" s="145"/>
      <c r="O140" s="143"/>
      <c r="P140" s="143"/>
      <c r="Q140" s="143"/>
      <c r="R140" s="146"/>
      <c r="S140" s="44"/>
      <c r="T140" s="123"/>
      <c r="U140" s="83"/>
      <c r="V140" s="84"/>
      <c r="W140" s="83"/>
      <c r="X140" s="83"/>
      <c r="Y140" s="83"/>
      <c r="Z140" s="83"/>
      <c r="AA140" s="123"/>
    </row>
    <row r="141" spans="1:27" ht="15" customHeight="1">
      <c r="A141" s="185"/>
      <c r="B141" s="186"/>
      <c r="C141" s="187"/>
      <c r="D141" s="187"/>
      <c r="E141" s="187"/>
      <c r="F141" s="188"/>
      <c r="G141" s="189"/>
      <c r="H141" s="36"/>
      <c r="I141" s="190"/>
      <c r="J141" s="36"/>
      <c r="K141" s="189"/>
      <c r="L141" s="189"/>
      <c r="M141" s="143"/>
      <c r="N141" s="145"/>
      <c r="O141" s="143"/>
      <c r="P141" s="143"/>
      <c r="Q141" s="143"/>
      <c r="R141" s="146"/>
      <c r="S141" s="44"/>
      <c r="T141" s="123"/>
      <c r="U141" s="83"/>
      <c r="V141" s="84"/>
      <c r="W141" s="83"/>
      <c r="X141" s="83"/>
      <c r="Y141" s="83"/>
      <c r="Z141" s="83"/>
      <c r="AA141" s="123"/>
    </row>
    <row r="142" spans="1:27" ht="15" customHeight="1">
      <c r="A142" s="185"/>
      <c r="B142" s="186"/>
      <c r="C142" s="187"/>
      <c r="D142" s="187"/>
      <c r="E142" s="187"/>
      <c r="F142" s="188"/>
      <c r="G142" s="189"/>
      <c r="H142" s="36"/>
      <c r="I142" s="190"/>
      <c r="J142" s="36"/>
      <c r="K142" s="189"/>
      <c r="L142" s="189"/>
      <c r="M142" s="143"/>
      <c r="N142" s="145"/>
      <c r="O142" s="143"/>
      <c r="P142" s="143"/>
      <c r="Q142" s="143"/>
      <c r="R142" s="146"/>
      <c r="S142" s="44"/>
      <c r="T142" s="123"/>
      <c r="U142" s="83"/>
      <c r="V142" s="84"/>
      <c r="W142" s="83"/>
      <c r="X142" s="83"/>
      <c r="Y142" s="83"/>
      <c r="Z142" s="83"/>
      <c r="AA142" s="123"/>
    </row>
    <row r="143" spans="1:27" ht="15.75" customHeight="1">
      <c r="A143" s="185"/>
      <c r="B143" s="186"/>
      <c r="C143" s="187"/>
      <c r="D143" s="187"/>
      <c r="E143" s="187"/>
      <c r="F143" s="142"/>
      <c r="G143" s="93"/>
      <c r="H143" s="15"/>
      <c r="I143" s="113"/>
      <c r="J143" s="15"/>
      <c r="K143" s="93"/>
      <c r="L143" s="143"/>
      <c r="M143" s="143"/>
      <c r="N143" s="145"/>
      <c r="O143" s="143"/>
      <c r="P143" s="143"/>
      <c r="Q143" s="143"/>
      <c r="R143" s="146"/>
      <c r="S143" s="44"/>
      <c r="T143" s="123"/>
      <c r="U143" s="83"/>
      <c r="V143" s="84"/>
      <c r="W143" s="83"/>
      <c r="X143" s="83"/>
      <c r="Y143" s="83"/>
      <c r="Z143" s="83"/>
      <c r="AA143" s="123"/>
    </row>
    <row r="144" spans="1:27" ht="14.25" customHeight="1">
      <c r="A144" s="185"/>
      <c r="B144" s="186"/>
      <c r="C144" s="187"/>
      <c r="D144" s="187"/>
      <c r="E144" s="187"/>
      <c r="F144" s="142"/>
      <c r="G144" s="93"/>
      <c r="H144" s="15"/>
      <c r="I144" s="113"/>
      <c r="J144" s="15"/>
      <c r="K144" s="93"/>
      <c r="L144" s="143"/>
      <c r="M144" s="143"/>
      <c r="N144" s="145"/>
      <c r="O144" s="143"/>
      <c r="P144" s="143"/>
      <c r="Q144" s="143"/>
      <c r="R144" s="146"/>
      <c r="S144" s="44"/>
      <c r="T144" s="123"/>
      <c r="U144" s="83"/>
      <c r="V144" s="84"/>
      <c r="W144" s="83"/>
      <c r="X144" s="83"/>
      <c r="Y144" s="83"/>
      <c r="Z144" s="83"/>
      <c r="AA144" s="123"/>
    </row>
    <row r="145" spans="1:27">
      <c r="A145" s="191" t="s">
        <v>190</v>
      </c>
      <c r="B145" s="148" t="s">
        <v>232</v>
      </c>
      <c r="C145" s="152" t="s">
        <v>150</v>
      </c>
      <c r="D145" s="150">
        <v>3024</v>
      </c>
      <c r="E145" s="150">
        <v>2883</v>
      </c>
      <c r="F145" s="128">
        <f>IF((D145&gt;E145),(D145-E145),(0))/1</f>
        <v>141</v>
      </c>
      <c r="G145" s="129">
        <f t="shared" si="72"/>
        <v>500</v>
      </c>
      <c r="H145" s="19">
        <f t="shared" si="73"/>
        <v>41</v>
      </c>
      <c r="I145" s="130">
        <f t="shared" si="74"/>
        <v>206.64000000000001</v>
      </c>
      <c r="J145" s="19">
        <f t="shared" si="77"/>
        <v>0</v>
      </c>
      <c r="K145" s="129">
        <f t="shared" si="75"/>
        <v>0</v>
      </c>
      <c r="L145" s="129">
        <f>(G145+I145+K145)*1</f>
        <v>706.64</v>
      </c>
      <c r="M145" s="129">
        <f t="shared" si="78"/>
        <v>706.64</v>
      </c>
      <c r="N145" s="131">
        <f>IF((Y145&gt;0),Y145,130)*1</f>
        <v>225</v>
      </c>
      <c r="O145" s="129">
        <f t="shared" si="79"/>
        <v>0</v>
      </c>
      <c r="P145" s="129">
        <v>2213.4699999999998</v>
      </c>
      <c r="Q145" s="129">
        <f>IF((M145&gt;0),(M145+N145+P145),(Y145)+(P145))</f>
        <v>3145.1099999999997</v>
      </c>
      <c r="R145" s="96" t="s">
        <v>51</v>
      </c>
      <c r="S145" s="44"/>
      <c r="T145" s="123"/>
      <c r="U145" s="83">
        <v>5</v>
      </c>
      <c r="V145" s="84">
        <v>5.04</v>
      </c>
      <c r="W145" s="83">
        <v>5.0999999999999996</v>
      </c>
      <c r="X145" s="83">
        <v>90</v>
      </c>
      <c r="Y145" s="83">
        <f>2.5*90</f>
        <v>225</v>
      </c>
      <c r="Z145" s="83">
        <v>700</v>
      </c>
      <c r="AA145" s="123"/>
    </row>
    <row r="146" spans="1:27" ht="15" customHeight="1">
      <c r="A146" s="191"/>
      <c r="B146" s="151" t="s">
        <v>292</v>
      </c>
      <c r="C146" s="152" t="s">
        <v>152</v>
      </c>
      <c r="D146" s="152">
        <v>69668</v>
      </c>
      <c r="E146" s="152">
        <v>69668</v>
      </c>
      <c r="F146" s="87">
        <f>IF((D146&gt;E146),(D146-E146),(0))/1</f>
        <v>0</v>
      </c>
      <c r="G146" s="88">
        <f t="shared" si="72"/>
        <v>0</v>
      </c>
      <c r="H146" s="16">
        <f t="shared" si="73"/>
        <v>0</v>
      </c>
      <c r="I146" s="89">
        <f t="shared" si="74"/>
        <v>0</v>
      </c>
      <c r="J146" s="16">
        <f t="shared" si="77"/>
        <v>0</v>
      </c>
      <c r="K146" s="88">
        <f t="shared" si="75"/>
        <v>0</v>
      </c>
      <c r="L146" s="88">
        <f>(G146+I146+K146)*1</f>
        <v>0</v>
      </c>
      <c r="M146" s="88">
        <f t="shared" si="78"/>
        <v>0</v>
      </c>
      <c r="N146" s="90">
        <f>IF((Y146&gt;0),Y146,130)*1</f>
        <v>225</v>
      </c>
      <c r="O146" s="88">
        <f t="shared" si="79"/>
        <v>225</v>
      </c>
      <c r="P146" s="88">
        <v>75.2</v>
      </c>
      <c r="Q146" s="88">
        <f>IF((M146&gt;0),(M146+N146+P146),(Y146)+(P146))</f>
        <v>300.2</v>
      </c>
      <c r="R146" s="96" t="s">
        <v>51</v>
      </c>
      <c r="S146" s="44"/>
      <c r="T146" s="123"/>
      <c r="U146" s="83">
        <v>5</v>
      </c>
      <c r="V146" s="84">
        <v>5.04</v>
      </c>
      <c r="W146" s="83">
        <v>5.0999999999999996</v>
      </c>
      <c r="X146" s="83">
        <v>90</v>
      </c>
      <c r="Y146" s="83">
        <f t="shared" ref="Y146:Y177" si="80">2.5*90</f>
        <v>225</v>
      </c>
      <c r="Z146" s="83">
        <v>700</v>
      </c>
      <c r="AA146" s="123"/>
    </row>
    <row r="147" spans="1:27">
      <c r="A147" s="191"/>
      <c r="B147" s="151" t="s">
        <v>287</v>
      </c>
      <c r="C147" s="152" t="s">
        <v>153</v>
      </c>
      <c r="D147" s="152">
        <v>552</v>
      </c>
      <c r="E147" s="152">
        <v>457</v>
      </c>
      <c r="F147" s="87">
        <f>IF((D147&gt;E147),(D147-E147),(0))/1</f>
        <v>95</v>
      </c>
      <c r="G147" s="88">
        <f t="shared" si="72"/>
        <v>475</v>
      </c>
      <c r="H147" s="16">
        <f t="shared" si="73"/>
        <v>0</v>
      </c>
      <c r="I147" s="89">
        <f t="shared" si="74"/>
        <v>0</v>
      </c>
      <c r="J147" s="16">
        <f t="shared" si="77"/>
        <v>0</v>
      </c>
      <c r="K147" s="88">
        <f t="shared" si="75"/>
        <v>0</v>
      </c>
      <c r="L147" s="88">
        <f>(G147+I147+K147)*1</f>
        <v>475</v>
      </c>
      <c r="M147" s="88">
        <f t="shared" si="78"/>
        <v>475</v>
      </c>
      <c r="N147" s="90">
        <f t="shared" ref="N147:N154" si="81">IF((Y147&gt;0),Y147,130)*1</f>
        <v>225</v>
      </c>
      <c r="O147" s="88">
        <f t="shared" si="79"/>
        <v>0</v>
      </c>
      <c r="P147" s="88">
        <v>554.45000000000005</v>
      </c>
      <c r="Q147" s="88">
        <f t="shared" ref="Q147:Q154" si="82">IF((M147&gt;0),(M147+N147+P147),(Y147)+(P147))</f>
        <v>1254.45</v>
      </c>
      <c r="R147" s="96" t="s">
        <v>51</v>
      </c>
      <c r="S147" s="44"/>
      <c r="T147" s="123"/>
      <c r="U147" s="83">
        <v>5</v>
      </c>
      <c r="V147" s="84">
        <v>5.04</v>
      </c>
      <c r="W147" s="83">
        <v>5.0999999999999996</v>
      </c>
      <c r="X147" s="83">
        <v>90</v>
      </c>
      <c r="Y147" s="83">
        <f t="shared" si="80"/>
        <v>225</v>
      </c>
      <c r="Z147" s="83">
        <v>700</v>
      </c>
      <c r="AA147" s="123"/>
    </row>
    <row r="148" spans="1:27" ht="15" customHeight="1">
      <c r="A148" s="191"/>
      <c r="B148" s="184" t="s">
        <v>213</v>
      </c>
      <c r="C148" s="152" t="s">
        <v>154</v>
      </c>
      <c r="D148" s="152">
        <v>66231</v>
      </c>
      <c r="E148" s="152">
        <v>66108</v>
      </c>
      <c r="F148" s="87">
        <f>IF((D148&gt;E148),(D148-E148),(0))/1</f>
        <v>123</v>
      </c>
      <c r="G148" s="88">
        <f t="shared" si="72"/>
        <v>500</v>
      </c>
      <c r="H148" s="16">
        <f t="shared" si="73"/>
        <v>23</v>
      </c>
      <c r="I148" s="89">
        <f t="shared" si="74"/>
        <v>115.92</v>
      </c>
      <c r="J148" s="16">
        <f t="shared" si="77"/>
        <v>0</v>
      </c>
      <c r="K148" s="88">
        <f t="shared" si="75"/>
        <v>0</v>
      </c>
      <c r="L148" s="88">
        <f>(G148+I148+K148)*1</f>
        <v>615.91999999999996</v>
      </c>
      <c r="M148" s="88">
        <f t="shared" si="78"/>
        <v>615.91999999999996</v>
      </c>
      <c r="N148" s="90">
        <f t="shared" si="81"/>
        <v>225</v>
      </c>
      <c r="O148" s="88">
        <f t="shared" si="79"/>
        <v>0</v>
      </c>
      <c r="P148" s="88">
        <v>1831.67</v>
      </c>
      <c r="Q148" s="88">
        <f t="shared" si="82"/>
        <v>2672.59</v>
      </c>
      <c r="R148" s="96" t="s">
        <v>51</v>
      </c>
      <c r="S148" s="44"/>
      <c r="T148" s="123"/>
      <c r="U148" s="83">
        <v>5</v>
      </c>
      <c r="V148" s="84">
        <v>5.04</v>
      </c>
      <c r="W148" s="83">
        <v>5.0999999999999996</v>
      </c>
      <c r="X148" s="83">
        <v>90</v>
      </c>
      <c r="Y148" s="83">
        <f t="shared" si="80"/>
        <v>225</v>
      </c>
      <c r="Z148" s="83">
        <v>700</v>
      </c>
      <c r="AA148" s="123"/>
    </row>
    <row r="149" spans="1:27">
      <c r="A149" s="191"/>
      <c r="B149" s="151" t="s">
        <v>101</v>
      </c>
      <c r="C149" s="152" t="s">
        <v>155</v>
      </c>
      <c r="D149" s="154"/>
      <c r="E149" s="154"/>
      <c r="F149" s="100">
        <f t="shared" ref="F149" si="83">IF((D149&gt;E149),(D149-E149),(0))/1</f>
        <v>0</v>
      </c>
      <c r="G149" s="91">
        <f t="shared" si="72"/>
        <v>0</v>
      </c>
      <c r="H149" s="17">
        <f t="shared" si="73"/>
        <v>0</v>
      </c>
      <c r="I149" s="101">
        <f t="shared" si="74"/>
        <v>0</v>
      </c>
      <c r="J149" s="17">
        <f t="shared" si="77"/>
        <v>0</v>
      </c>
      <c r="K149" s="91">
        <f t="shared" si="75"/>
        <v>0</v>
      </c>
      <c r="L149" s="91">
        <f t="shared" ref="L149" si="84">(G149+I149+K149)*1</f>
        <v>0</v>
      </c>
      <c r="M149" s="91">
        <f t="shared" si="78"/>
        <v>0</v>
      </c>
      <c r="N149" s="102">
        <f t="shared" si="81"/>
        <v>225</v>
      </c>
      <c r="O149" s="91">
        <f t="shared" si="79"/>
        <v>225</v>
      </c>
      <c r="P149" s="91">
        <v>0</v>
      </c>
      <c r="Q149" s="91">
        <f t="shared" si="82"/>
        <v>225</v>
      </c>
      <c r="R149" s="96" t="s">
        <v>51</v>
      </c>
      <c r="S149" s="44"/>
      <c r="T149" s="123"/>
      <c r="U149" s="83">
        <v>5</v>
      </c>
      <c r="V149" s="84">
        <v>5.04</v>
      </c>
      <c r="W149" s="83">
        <v>5.0999999999999996</v>
      </c>
      <c r="X149" s="83">
        <v>90</v>
      </c>
      <c r="Y149" s="83">
        <f t="shared" si="80"/>
        <v>225</v>
      </c>
      <c r="Z149" s="83">
        <v>700</v>
      </c>
      <c r="AA149" s="123"/>
    </row>
    <row r="150" spans="1:27">
      <c r="A150" s="191"/>
      <c r="B150" s="192" t="s">
        <v>156</v>
      </c>
      <c r="C150" s="193" t="s">
        <v>157</v>
      </c>
      <c r="D150" s="152">
        <v>44040</v>
      </c>
      <c r="E150" s="152">
        <v>44040</v>
      </c>
      <c r="F150" s="87">
        <f>IF((D150&gt;E150),(D150-E150),(0))/1</f>
        <v>0</v>
      </c>
      <c r="G150" s="88">
        <f t="shared" si="72"/>
        <v>0</v>
      </c>
      <c r="H150" s="16">
        <f t="shared" si="73"/>
        <v>0</v>
      </c>
      <c r="I150" s="89">
        <f t="shared" si="74"/>
        <v>0</v>
      </c>
      <c r="J150" s="16">
        <f t="shared" si="77"/>
        <v>0</v>
      </c>
      <c r="K150" s="88">
        <f t="shared" si="75"/>
        <v>0</v>
      </c>
      <c r="L150" s="88">
        <f>(G150+I150+K150)*1</f>
        <v>0</v>
      </c>
      <c r="M150" s="88">
        <f t="shared" si="78"/>
        <v>0</v>
      </c>
      <c r="N150" s="90">
        <f t="shared" si="81"/>
        <v>225</v>
      </c>
      <c r="O150" s="88">
        <f t="shared" si="79"/>
        <v>225</v>
      </c>
      <c r="P150" s="88">
        <v>1620.9</v>
      </c>
      <c r="Q150" s="88">
        <f t="shared" si="82"/>
        <v>1845.9</v>
      </c>
      <c r="R150" s="96" t="s">
        <v>51</v>
      </c>
      <c r="S150" s="44"/>
      <c r="T150" s="123"/>
      <c r="U150" s="83">
        <v>5</v>
      </c>
      <c r="V150" s="84">
        <v>5.04</v>
      </c>
      <c r="W150" s="83">
        <v>5.0999999999999996</v>
      </c>
      <c r="X150" s="83">
        <v>90</v>
      </c>
      <c r="Y150" s="83">
        <f t="shared" si="80"/>
        <v>225</v>
      </c>
      <c r="Z150" s="83">
        <v>700</v>
      </c>
      <c r="AA150" s="123"/>
    </row>
    <row r="151" spans="1:27">
      <c r="A151" s="191"/>
      <c r="B151" s="151" t="s">
        <v>101</v>
      </c>
      <c r="C151" s="152" t="s">
        <v>158</v>
      </c>
      <c r="D151" s="154"/>
      <c r="E151" s="154"/>
      <c r="F151" s="100">
        <f>IF((D151&gt;E151),(D151-E151),(0))/1</f>
        <v>0</v>
      </c>
      <c r="G151" s="91">
        <f t="shared" si="72"/>
        <v>0</v>
      </c>
      <c r="H151" s="17">
        <f t="shared" si="73"/>
        <v>0</v>
      </c>
      <c r="I151" s="101">
        <f t="shared" si="74"/>
        <v>0</v>
      </c>
      <c r="J151" s="17">
        <f t="shared" si="77"/>
        <v>0</v>
      </c>
      <c r="K151" s="91">
        <f t="shared" si="75"/>
        <v>0</v>
      </c>
      <c r="L151" s="91">
        <f>(G151+I151+K151)*1</f>
        <v>0</v>
      </c>
      <c r="M151" s="91">
        <f t="shared" si="78"/>
        <v>0</v>
      </c>
      <c r="N151" s="102">
        <f t="shared" si="81"/>
        <v>225</v>
      </c>
      <c r="O151" s="91">
        <f t="shared" si="79"/>
        <v>225</v>
      </c>
      <c r="P151" s="91">
        <v>0</v>
      </c>
      <c r="Q151" s="91">
        <f t="shared" si="82"/>
        <v>225</v>
      </c>
      <c r="R151" s="96" t="s">
        <v>51</v>
      </c>
      <c r="S151" s="134"/>
      <c r="T151" s="123"/>
      <c r="U151" s="83">
        <v>5</v>
      </c>
      <c r="V151" s="84">
        <v>5.04</v>
      </c>
      <c r="W151" s="83">
        <v>5.0999999999999996</v>
      </c>
      <c r="X151" s="83">
        <v>90</v>
      </c>
      <c r="Y151" s="83">
        <f t="shared" si="80"/>
        <v>225</v>
      </c>
      <c r="Z151" s="83">
        <v>700</v>
      </c>
      <c r="AA151" s="123"/>
    </row>
    <row r="152" spans="1:27">
      <c r="A152" s="191"/>
      <c r="B152" s="151" t="s">
        <v>296</v>
      </c>
      <c r="C152" s="152" t="s">
        <v>160</v>
      </c>
      <c r="D152" s="152">
        <v>70404</v>
      </c>
      <c r="E152" s="152">
        <v>70320</v>
      </c>
      <c r="F152" s="87">
        <f>IF((D152&gt;E152),(D152-E152),(0))/1</f>
        <v>84</v>
      </c>
      <c r="G152" s="88">
        <f t="shared" si="72"/>
        <v>420</v>
      </c>
      <c r="H152" s="16">
        <f t="shared" si="73"/>
        <v>0</v>
      </c>
      <c r="I152" s="89">
        <f t="shared" si="74"/>
        <v>0</v>
      </c>
      <c r="J152" s="16">
        <f t="shared" si="77"/>
        <v>0</v>
      </c>
      <c r="K152" s="88">
        <f t="shared" si="75"/>
        <v>0</v>
      </c>
      <c r="L152" s="88">
        <f t="shared" ref="L152" si="85">(G152+I152+K152)*1</f>
        <v>420</v>
      </c>
      <c r="M152" s="88">
        <f t="shared" si="78"/>
        <v>420</v>
      </c>
      <c r="N152" s="90">
        <f t="shared" si="81"/>
        <v>225</v>
      </c>
      <c r="O152" s="88">
        <f t="shared" si="79"/>
        <v>0</v>
      </c>
      <c r="P152" s="88">
        <v>25</v>
      </c>
      <c r="Q152" s="88">
        <f t="shared" si="82"/>
        <v>670</v>
      </c>
      <c r="R152" s="96" t="s">
        <v>51</v>
      </c>
      <c r="S152" s="44"/>
      <c r="T152" s="123"/>
      <c r="U152" s="83">
        <v>5</v>
      </c>
      <c r="V152" s="84">
        <v>5.04</v>
      </c>
      <c r="W152" s="83">
        <v>5.0999999999999996</v>
      </c>
      <c r="X152" s="83">
        <v>90</v>
      </c>
      <c r="Y152" s="83">
        <f t="shared" si="80"/>
        <v>225</v>
      </c>
      <c r="Z152" s="83">
        <v>700</v>
      </c>
      <c r="AA152" s="123"/>
    </row>
    <row r="153" spans="1:27">
      <c r="A153" s="191"/>
      <c r="B153" s="151" t="s">
        <v>161</v>
      </c>
      <c r="C153" s="152" t="s">
        <v>162</v>
      </c>
      <c r="D153" s="152">
        <v>39333</v>
      </c>
      <c r="E153" s="152">
        <v>39039</v>
      </c>
      <c r="F153" s="87">
        <f>IF((D153&gt;E153),(D153-E153),(0))/1</f>
        <v>294</v>
      </c>
      <c r="G153" s="88">
        <f t="shared" si="72"/>
        <v>500</v>
      </c>
      <c r="H153" s="16">
        <f t="shared" si="73"/>
        <v>194</v>
      </c>
      <c r="I153" s="89">
        <f t="shared" si="74"/>
        <v>504</v>
      </c>
      <c r="J153" s="16">
        <f t="shared" si="77"/>
        <v>94</v>
      </c>
      <c r="K153" s="88">
        <f t="shared" si="75"/>
        <v>479.4</v>
      </c>
      <c r="L153" s="88">
        <f>(G153+I153+K153)*1</f>
        <v>1483.4</v>
      </c>
      <c r="M153" s="88">
        <f t="shared" si="78"/>
        <v>1483.4</v>
      </c>
      <c r="N153" s="90">
        <f t="shared" si="81"/>
        <v>225</v>
      </c>
      <c r="O153" s="88">
        <f t="shared" si="79"/>
        <v>0</v>
      </c>
      <c r="P153" s="88">
        <v>1544.72</v>
      </c>
      <c r="Q153" s="88">
        <f t="shared" si="82"/>
        <v>3253.12</v>
      </c>
      <c r="R153" s="96" t="s">
        <v>51</v>
      </c>
      <c r="S153" s="44"/>
      <c r="T153" s="123"/>
      <c r="U153" s="83">
        <v>5</v>
      </c>
      <c r="V153" s="84">
        <v>5.04</v>
      </c>
      <c r="W153" s="83">
        <v>5.0999999999999996</v>
      </c>
      <c r="X153" s="83">
        <v>90</v>
      </c>
      <c r="Y153" s="83">
        <f t="shared" si="80"/>
        <v>225</v>
      </c>
      <c r="Z153" s="83">
        <v>700</v>
      </c>
      <c r="AA153" s="123"/>
    </row>
    <row r="154" spans="1:27">
      <c r="A154" s="191"/>
      <c r="B154" s="151" t="s">
        <v>280</v>
      </c>
      <c r="C154" s="152" t="s">
        <v>163</v>
      </c>
      <c r="D154" s="152">
        <v>68629</v>
      </c>
      <c r="E154" s="152">
        <v>68586</v>
      </c>
      <c r="F154" s="87">
        <f>IF((D154&gt;E154),(D154-E154),(0))/1</f>
        <v>43</v>
      </c>
      <c r="G154" s="88">
        <f t="shared" si="72"/>
        <v>215</v>
      </c>
      <c r="H154" s="16">
        <f t="shared" si="73"/>
        <v>0</v>
      </c>
      <c r="I154" s="89">
        <f t="shared" si="74"/>
        <v>0</v>
      </c>
      <c r="J154" s="16">
        <f t="shared" si="77"/>
        <v>0</v>
      </c>
      <c r="K154" s="88">
        <f t="shared" si="75"/>
        <v>0</v>
      </c>
      <c r="L154" s="88">
        <f>(G154+I154+K154)*1</f>
        <v>215</v>
      </c>
      <c r="M154" s="88">
        <f t="shared" si="78"/>
        <v>215</v>
      </c>
      <c r="N154" s="90">
        <f t="shared" si="81"/>
        <v>225</v>
      </c>
      <c r="O154" s="88">
        <f t="shared" si="79"/>
        <v>0</v>
      </c>
      <c r="P154" s="88">
        <v>1304.22</v>
      </c>
      <c r="Q154" s="88">
        <f t="shared" si="82"/>
        <v>1744.22</v>
      </c>
      <c r="R154" s="96" t="s">
        <v>51</v>
      </c>
      <c r="S154" s="44"/>
      <c r="T154" s="123"/>
      <c r="U154" s="83">
        <v>5</v>
      </c>
      <c r="V154" s="84">
        <v>5.04</v>
      </c>
      <c r="W154" s="83">
        <v>5.0999999999999996</v>
      </c>
      <c r="X154" s="83">
        <v>90</v>
      </c>
      <c r="Y154" s="83">
        <f t="shared" si="80"/>
        <v>225</v>
      </c>
      <c r="Z154" s="83">
        <v>700</v>
      </c>
      <c r="AA154" s="123"/>
    </row>
    <row r="155" spans="1:27">
      <c r="A155" s="191"/>
      <c r="B155" s="155" t="s">
        <v>305</v>
      </c>
      <c r="C155" s="156" t="s">
        <v>165</v>
      </c>
      <c r="D155" s="150">
        <v>6357</v>
      </c>
      <c r="E155" s="150">
        <v>6317</v>
      </c>
      <c r="F155" s="128">
        <f>IF((D155&gt;E155),(D155-E155)+(D156-E156)+(D157-E157),(0))/1</f>
        <v>92</v>
      </c>
      <c r="G155" s="129">
        <f t="shared" si="72"/>
        <v>460</v>
      </c>
      <c r="H155" s="19">
        <f t="shared" si="73"/>
        <v>0</v>
      </c>
      <c r="I155" s="130">
        <f t="shared" si="74"/>
        <v>0</v>
      </c>
      <c r="J155" s="19">
        <f t="shared" si="77"/>
        <v>0</v>
      </c>
      <c r="K155" s="129">
        <f t="shared" si="75"/>
        <v>0</v>
      </c>
      <c r="L155" s="129">
        <f>(G155+I155+K155)*1</f>
        <v>460</v>
      </c>
      <c r="M155" s="129">
        <f t="shared" si="78"/>
        <v>460</v>
      </c>
      <c r="N155" s="131">
        <f>IF((Y155&gt;0),Y155,130)*1</f>
        <v>225</v>
      </c>
      <c r="O155" s="129">
        <f t="shared" si="79"/>
        <v>0</v>
      </c>
      <c r="P155" s="129">
        <v>0</v>
      </c>
      <c r="Q155" s="129">
        <f>IF((M155&gt;0),(M155+N155+P155),(Y155)+(P155))</f>
        <v>685</v>
      </c>
      <c r="R155" s="153" t="s">
        <v>51</v>
      </c>
      <c r="S155" s="44"/>
      <c r="T155" s="123"/>
      <c r="U155" s="83">
        <v>5</v>
      </c>
      <c r="V155" s="84">
        <v>5.04</v>
      </c>
      <c r="W155" s="83">
        <v>5.0999999999999996</v>
      </c>
      <c r="X155" s="83">
        <v>90</v>
      </c>
      <c r="Y155" s="83">
        <f t="shared" si="80"/>
        <v>225</v>
      </c>
      <c r="Z155" s="83">
        <v>700</v>
      </c>
      <c r="AA155" s="123"/>
    </row>
    <row r="156" spans="1:27">
      <c r="A156" s="191"/>
      <c r="B156" s="155" t="s">
        <v>191</v>
      </c>
      <c r="C156" s="156"/>
      <c r="D156" s="158">
        <v>4212</v>
      </c>
      <c r="E156" s="158">
        <v>4201</v>
      </c>
      <c r="F156" s="159"/>
      <c r="G156" s="160"/>
      <c r="H156" s="22"/>
      <c r="I156" s="161"/>
      <c r="J156" s="22"/>
      <c r="K156" s="160"/>
      <c r="L156" s="160"/>
      <c r="M156" s="160"/>
      <c r="N156" s="162"/>
      <c r="O156" s="160"/>
      <c r="P156" s="160"/>
      <c r="Q156" s="160"/>
      <c r="R156" s="163"/>
      <c r="S156" s="44"/>
      <c r="T156" s="123"/>
      <c r="U156" s="83">
        <v>5</v>
      </c>
      <c r="V156" s="84">
        <v>5.04</v>
      </c>
      <c r="W156" s="83">
        <v>5.0999999999999996</v>
      </c>
      <c r="X156" s="83">
        <v>90</v>
      </c>
      <c r="Y156" s="83">
        <f t="shared" si="80"/>
        <v>225</v>
      </c>
      <c r="Z156" s="83">
        <v>700</v>
      </c>
      <c r="AA156" s="123"/>
    </row>
    <row r="157" spans="1:27">
      <c r="A157" s="191"/>
      <c r="B157" s="155" t="s">
        <v>191</v>
      </c>
      <c r="C157" s="156"/>
      <c r="D157" s="164">
        <v>5894</v>
      </c>
      <c r="E157" s="164">
        <v>5853</v>
      </c>
      <c r="F157" s="165"/>
      <c r="G157" s="166"/>
      <c r="H157" s="21"/>
      <c r="I157" s="167"/>
      <c r="J157" s="21"/>
      <c r="K157" s="166"/>
      <c r="L157" s="166"/>
      <c r="M157" s="166"/>
      <c r="N157" s="168"/>
      <c r="O157" s="166"/>
      <c r="P157" s="166"/>
      <c r="Q157" s="166"/>
      <c r="R157" s="98"/>
      <c r="S157" s="44"/>
      <c r="T157" s="123"/>
      <c r="U157" s="83">
        <v>5</v>
      </c>
      <c r="V157" s="84">
        <v>5.04</v>
      </c>
      <c r="W157" s="83">
        <v>5.0999999999999996</v>
      </c>
      <c r="X157" s="83">
        <v>90</v>
      </c>
      <c r="Y157" s="83">
        <f t="shared" si="80"/>
        <v>225</v>
      </c>
      <c r="Z157" s="83">
        <v>700</v>
      </c>
      <c r="AA157" s="123"/>
    </row>
    <row r="158" spans="1:27">
      <c r="A158" s="191"/>
      <c r="B158" s="148" t="s">
        <v>222</v>
      </c>
      <c r="C158" s="149" t="s">
        <v>166</v>
      </c>
      <c r="D158" s="150">
        <v>13903</v>
      </c>
      <c r="E158" s="150">
        <v>13794</v>
      </c>
      <c r="F158" s="128">
        <f>IF((D158&gt;E158),(D158-E158),(0))/1</f>
        <v>109</v>
      </c>
      <c r="G158" s="129">
        <f t="shared" si="72"/>
        <v>500</v>
      </c>
      <c r="H158" s="19">
        <f t="shared" si="73"/>
        <v>9</v>
      </c>
      <c r="I158" s="130">
        <f t="shared" si="74"/>
        <v>45.36</v>
      </c>
      <c r="J158" s="19">
        <f t="shared" si="77"/>
        <v>0</v>
      </c>
      <c r="K158" s="129">
        <f t="shared" si="75"/>
        <v>0</v>
      </c>
      <c r="L158" s="129">
        <f>(G158+I158+K158)*1</f>
        <v>545.36</v>
      </c>
      <c r="M158" s="129">
        <f t="shared" si="78"/>
        <v>545.36</v>
      </c>
      <c r="N158" s="131">
        <f>IF((Y158&gt;0),Y158,130)*1</f>
        <v>225</v>
      </c>
      <c r="O158" s="129">
        <f t="shared" si="79"/>
        <v>0</v>
      </c>
      <c r="P158" s="129">
        <v>1046.5999999999999</v>
      </c>
      <c r="Q158" s="129">
        <f>IF((M158&gt;0),(M158+N158+P158),(Y158)+(P158))</f>
        <v>1816.96</v>
      </c>
      <c r="R158" s="96" t="s">
        <v>51</v>
      </c>
      <c r="S158" s="44"/>
      <c r="T158" s="123"/>
      <c r="U158" s="83">
        <v>5</v>
      </c>
      <c r="V158" s="84">
        <v>5.04</v>
      </c>
      <c r="W158" s="83">
        <v>5.0999999999999996</v>
      </c>
      <c r="X158" s="83">
        <v>90</v>
      </c>
      <c r="Y158" s="83">
        <f t="shared" si="80"/>
        <v>225</v>
      </c>
      <c r="Z158" s="83">
        <v>700</v>
      </c>
      <c r="AA158" s="123"/>
    </row>
    <row r="159" spans="1:27">
      <c r="A159" s="191"/>
      <c r="B159" s="151" t="s">
        <v>293</v>
      </c>
      <c r="C159" s="152" t="s">
        <v>168</v>
      </c>
      <c r="D159" s="152">
        <v>485003</v>
      </c>
      <c r="E159" s="152">
        <v>484940</v>
      </c>
      <c r="F159" s="87">
        <f>IF((D159&gt;E159),(D159-E159),(0))/1</f>
        <v>63</v>
      </c>
      <c r="G159" s="88">
        <f t="shared" si="72"/>
        <v>315</v>
      </c>
      <c r="H159" s="16">
        <f t="shared" si="73"/>
        <v>0</v>
      </c>
      <c r="I159" s="89">
        <f t="shared" si="74"/>
        <v>0</v>
      </c>
      <c r="J159" s="16">
        <f t="shared" si="77"/>
        <v>0</v>
      </c>
      <c r="K159" s="88">
        <f t="shared" si="75"/>
        <v>0</v>
      </c>
      <c r="L159" s="88">
        <f>(G159+I159+K159)*1</f>
        <v>315</v>
      </c>
      <c r="M159" s="88">
        <f t="shared" si="78"/>
        <v>315</v>
      </c>
      <c r="N159" s="90">
        <f>IF((Y159&gt;0),Y159,130)*1</f>
        <v>225</v>
      </c>
      <c r="O159" s="88">
        <f t="shared" si="79"/>
        <v>0</v>
      </c>
      <c r="P159" s="88">
        <f>91.15-200</f>
        <v>-108.85</v>
      </c>
      <c r="Q159" s="88">
        <f>IF((M159&gt;0),(M159+N159+P159),(Y159)+(P159))</f>
        <v>431.15</v>
      </c>
      <c r="R159" s="153" t="s">
        <v>51</v>
      </c>
      <c r="S159" s="134"/>
      <c r="T159" s="123"/>
      <c r="U159" s="83">
        <v>5</v>
      </c>
      <c r="V159" s="84">
        <v>5.04</v>
      </c>
      <c r="W159" s="83">
        <v>5.0999999999999996</v>
      </c>
      <c r="X159" s="83">
        <v>90</v>
      </c>
      <c r="Y159" s="83">
        <f t="shared" si="80"/>
        <v>225</v>
      </c>
      <c r="Z159" s="83">
        <v>700</v>
      </c>
      <c r="AA159" s="123"/>
    </row>
    <row r="160" spans="1:27">
      <c r="A160" s="191"/>
      <c r="B160" s="151" t="s">
        <v>101</v>
      </c>
      <c r="C160" s="152" t="s">
        <v>169</v>
      </c>
      <c r="D160" s="154"/>
      <c r="E160" s="154"/>
      <c r="F160" s="100">
        <f>IF((D160&gt;E160),(D160-E160),(0))/1</f>
        <v>0</v>
      </c>
      <c r="G160" s="91">
        <f t="shared" si="72"/>
        <v>0</v>
      </c>
      <c r="H160" s="17">
        <f t="shared" si="73"/>
        <v>0</v>
      </c>
      <c r="I160" s="101">
        <f t="shared" si="74"/>
        <v>0</v>
      </c>
      <c r="J160" s="17">
        <f t="shared" si="77"/>
        <v>0</v>
      </c>
      <c r="K160" s="91">
        <f t="shared" si="75"/>
        <v>0</v>
      </c>
      <c r="L160" s="91">
        <f>(G160+I160+K160)*1</f>
        <v>0</v>
      </c>
      <c r="M160" s="91">
        <f t="shared" si="78"/>
        <v>0</v>
      </c>
      <c r="N160" s="102">
        <f t="shared" ref="N160:N163" si="86">IF((Y160&gt;0),Y160,130)*1</f>
        <v>225</v>
      </c>
      <c r="O160" s="91">
        <f t="shared" si="79"/>
        <v>225</v>
      </c>
      <c r="P160" s="91">
        <v>0</v>
      </c>
      <c r="Q160" s="91">
        <f t="shared" ref="Q160:Q163" si="87">IF((M160&gt;0),(M160+N160+P160),(Y160)+(P160))</f>
        <v>225</v>
      </c>
      <c r="R160" s="96" t="s">
        <v>51</v>
      </c>
      <c r="S160" s="44"/>
      <c r="T160" s="123"/>
      <c r="U160" s="83">
        <v>5</v>
      </c>
      <c r="V160" s="84">
        <v>5.04</v>
      </c>
      <c r="W160" s="83">
        <v>5.0999999999999996</v>
      </c>
      <c r="X160" s="83">
        <v>90</v>
      </c>
      <c r="Y160" s="83">
        <f t="shared" si="80"/>
        <v>225</v>
      </c>
      <c r="Z160" s="83">
        <v>700</v>
      </c>
      <c r="AA160" s="123"/>
    </row>
    <row r="161" spans="1:27">
      <c r="A161" s="191"/>
      <c r="B161" s="151" t="s">
        <v>231</v>
      </c>
      <c r="C161" s="152" t="s">
        <v>170</v>
      </c>
      <c r="D161" s="152">
        <v>31019</v>
      </c>
      <c r="E161" s="152">
        <v>30853</v>
      </c>
      <c r="F161" s="87">
        <f>IF((D161&gt;E161),(D161-E161),(0))/1</f>
        <v>166</v>
      </c>
      <c r="G161" s="88">
        <f t="shared" si="72"/>
        <v>500</v>
      </c>
      <c r="H161" s="16">
        <f t="shared" si="73"/>
        <v>66</v>
      </c>
      <c r="I161" s="89">
        <f t="shared" si="74"/>
        <v>332.64</v>
      </c>
      <c r="J161" s="16">
        <f t="shared" si="77"/>
        <v>0</v>
      </c>
      <c r="K161" s="88">
        <f t="shared" si="75"/>
        <v>0</v>
      </c>
      <c r="L161" s="88">
        <f>(G161+I161+K161)*1</f>
        <v>832.64</v>
      </c>
      <c r="M161" s="88">
        <f t="shared" si="78"/>
        <v>832.64</v>
      </c>
      <c r="N161" s="90">
        <f t="shared" si="86"/>
        <v>225</v>
      </c>
      <c r="O161" s="88">
        <f t="shared" si="79"/>
        <v>0</v>
      </c>
      <c r="P161" s="88">
        <v>2049.5300000000002</v>
      </c>
      <c r="Q161" s="88">
        <f t="shared" si="87"/>
        <v>3107.17</v>
      </c>
      <c r="R161" s="96" t="s">
        <v>51</v>
      </c>
      <c r="S161" s="44"/>
      <c r="T161" s="123"/>
      <c r="U161" s="83">
        <v>5</v>
      </c>
      <c r="V161" s="84">
        <v>5.04</v>
      </c>
      <c r="W161" s="83">
        <v>5.0999999999999996</v>
      </c>
      <c r="X161" s="83">
        <v>90</v>
      </c>
      <c r="Y161" s="83">
        <f t="shared" si="80"/>
        <v>225</v>
      </c>
      <c r="Z161" s="83">
        <v>700</v>
      </c>
      <c r="AA161" s="123"/>
    </row>
    <row r="162" spans="1:27">
      <c r="A162" s="191"/>
      <c r="B162" s="94" t="s">
        <v>192</v>
      </c>
      <c r="C162" s="152" t="s">
        <v>171</v>
      </c>
      <c r="D162" s="152">
        <v>64376</v>
      </c>
      <c r="E162" s="152">
        <v>64110</v>
      </c>
      <c r="F162" s="87">
        <f>IF((D162&gt;E162),(D162-E162),(0))/1</f>
        <v>266</v>
      </c>
      <c r="G162" s="88">
        <f t="shared" si="72"/>
        <v>500</v>
      </c>
      <c r="H162" s="16">
        <f t="shared" si="73"/>
        <v>166</v>
      </c>
      <c r="I162" s="89">
        <f t="shared" si="74"/>
        <v>504</v>
      </c>
      <c r="J162" s="16">
        <f t="shared" si="77"/>
        <v>66</v>
      </c>
      <c r="K162" s="88">
        <f t="shared" si="75"/>
        <v>336.59999999999997</v>
      </c>
      <c r="L162" s="88">
        <f>(G162+I162+K162)*1</f>
        <v>1340.6</v>
      </c>
      <c r="M162" s="88">
        <f>L162</f>
        <v>1340.6</v>
      </c>
      <c r="N162" s="90">
        <f t="shared" si="86"/>
        <v>225</v>
      </c>
      <c r="O162" s="88">
        <f t="shared" si="79"/>
        <v>0</v>
      </c>
      <c r="P162" s="88">
        <v>900.44</v>
      </c>
      <c r="Q162" s="88">
        <f t="shared" si="87"/>
        <v>2466.04</v>
      </c>
      <c r="R162" s="96" t="s">
        <v>51</v>
      </c>
      <c r="S162" s="194"/>
      <c r="T162" s="123"/>
      <c r="U162" s="83">
        <v>5</v>
      </c>
      <c r="V162" s="84">
        <v>5.04</v>
      </c>
      <c r="W162" s="83">
        <v>5.0999999999999996</v>
      </c>
      <c r="X162" s="83">
        <v>90</v>
      </c>
      <c r="Y162" s="83">
        <f t="shared" si="80"/>
        <v>225</v>
      </c>
      <c r="Z162" s="83">
        <v>700</v>
      </c>
      <c r="AA162" s="123"/>
    </row>
    <row r="163" spans="1:27">
      <c r="A163" s="191"/>
      <c r="B163" s="151" t="s">
        <v>101</v>
      </c>
      <c r="C163" s="152" t="s">
        <v>172</v>
      </c>
      <c r="D163" s="154"/>
      <c r="E163" s="154"/>
      <c r="F163" s="100">
        <f t="shared" ref="F163:F168" si="88">IF((D163&gt;E163),(D163-E163),(0))/1</f>
        <v>0</v>
      </c>
      <c r="G163" s="91">
        <f t="shared" si="72"/>
        <v>0</v>
      </c>
      <c r="H163" s="17">
        <f t="shared" si="73"/>
        <v>0</v>
      </c>
      <c r="I163" s="101">
        <f t="shared" si="74"/>
        <v>0</v>
      </c>
      <c r="J163" s="17">
        <f t="shared" si="77"/>
        <v>0</v>
      </c>
      <c r="K163" s="91">
        <f t="shared" si="75"/>
        <v>0</v>
      </c>
      <c r="L163" s="91">
        <f t="shared" ref="L163:L169" si="89">(G163+I163+K163)*1</f>
        <v>0</v>
      </c>
      <c r="M163" s="91">
        <f t="shared" si="78"/>
        <v>0</v>
      </c>
      <c r="N163" s="102">
        <f t="shared" si="86"/>
        <v>225</v>
      </c>
      <c r="O163" s="91">
        <f t="shared" si="79"/>
        <v>225</v>
      </c>
      <c r="P163" s="91">
        <v>0</v>
      </c>
      <c r="Q163" s="91">
        <f t="shared" si="87"/>
        <v>225</v>
      </c>
      <c r="R163" s="96" t="s">
        <v>51</v>
      </c>
      <c r="S163" s="44"/>
      <c r="T163" s="123"/>
      <c r="U163" s="83">
        <v>5</v>
      </c>
      <c r="V163" s="84">
        <v>5.04</v>
      </c>
      <c r="W163" s="83">
        <v>5.0999999999999996</v>
      </c>
      <c r="X163" s="83">
        <v>90</v>
      </c>
      <c r="Y163" s="83">
        <f t="shared" si="80"/>
        <v>225</v>
      </c>
      <c r="Z163" s="83">
        <v>700</v>
      </c>
      <c r="AA163" s="123"/>
    </row>
    <row r="164" spans="1:27">
      <c r="A164" s="191"/>
      <c r="B164" s="148" t="s">
        <v>298</v>
      </c>
      <c r="C164" s="149" t="s">
        <v>173</v>
      </c>
      <c r="D164" s="152">
        <v>4543</v>
      </c>
      <c r="E164" s="152">
        <v>4241</v>
      </c>
      <c r="F164" s="128">
        <f>IF((D164&gt;E164),(D164-E164),(0))/1</f>
        <v>302</v>
      </c>
      <c r="G164" s="129">
        <f t="shared" si="72"/>
        <v>500</v>
      </c>
      <c r="H164" s="38">
        <f t="shared" si="73"/>
        <v>202</v>
      </c>
      <c r="I164" s="195">
        <f t="shared" si="74"/>
        <v>504</v>
      </c>
      <c r="J164" s="27">
        <f t="shared" si="77"/>
        <v>102</v>
      </c>
      <c r="K164" s="196">
        <f t="shared" si="75"/>
        <v>520.19999999999993</v>
      </c>
      <c r="L164" s="129">
        <f>(G164+I164+K164)*1</f>
        <v>1524.1999999999998</v>
      </c>
      <c r="M164" s="129">
        <f t="shared" si="78"/>
        <v>1524.1999999999998</v>
      </c>
      <c r="N164" s="131">
        <f t="shared" ref="N164:N169" si="90">IF((Y164&gt;0),Y164,130)*1</f>
        <v>225</v>
      </c>
      <c r="O164" s="129">
        <f t="shared" si="79"/>
        <v>0</v>
      </c>
      <c r="P164" s="129">
        <v>0</v>
      </c>
      <c r="Q164" s="129">
        <f t="shared" ref="Q164:Q169" si="91">IF((M164&gt;0),(M164+N164+P164),(Y164)+(P164))</f>
        <v>1749.1999999999998</v>
      </c>
      <c r="R164" s="96" t="s">
        <v>51</v>
      </c>
      <c r="S164" s="134"/>
      <c r="T164" s="123"/>
      <c r="U164" s="83">
        <v>5</v>
      </c>
      <c r="V164" s="84">
        <v>5.04</v>
      </c>
      <c r="W164" s="83">
        <v>5.0999999999999996</v>
      </c>
      <c r="X164" s="83">
        <v>90</v>
      </c>
      <c r="Y164" s="83">
        <f t="shared" si="80"/>
        <v>225</v>
      </c>
      <c r="Z164" s="83">
        <v>700</v>
      </c>
      <c r="AA164" s="123"/>
    </row>
    <row r="165" spans="1:27">
      <c r="A165" s="191"/>
      <c r="B165" s="197" t="s">
        <v>214</v>
      </c>
      <c r="C165" s="150" t="s">
        <v>174</v>
      </c>
      <c r="D165" s="158">
        <v>3186</v>
      </c>
      <c r="E165" s="158">
        <v>2997</v>
      </c>
      <c r="F165" s="87">
        <f>IF((D165&gt;E165),(D165-E165),(0))/1</f>
        <v>189</v>
      </c>
      <c r="G165" s="129">
        <f t="shared" si="72"/>
        <v>500</v>
      </c>
      <c r="H165" s="19">
        <f t="shared" si="73"/>
        <v>89</v>
      </c>
      <c r="I165" s="130">
        <f t="shared" si="74"/>
        <v>448.56</v>
      </c>
      <c r="J165" s="19">
        <f t="shared" si="77"/>
        <v>0</v>
      </c>
      <c r="K165" s="129">
        <f t="shared" si="75"/>
        <v>0</v>
      </c>
      <c r="L165" s="129">
        <f>(G165+I165+K165)*1</f>
        <v>948.56</v>
      </c>
      <c r="M165" s="129">
        <f t="shared" si="78"/>
        <v>948.56</v>
      </c>
      <c r="N165" s="131">
        <f t="shared" si="90"/>
        <v>225</v>
      </c>
      <c r="O165" s="129">
        <f t="shared" si="79"/>
        <v>0</v>
      </c>
      <c r="P165" s="129">
        <v>2035.94</v>
      </c>
      <c r="Q165" s="129">
        <f t="shared" si="91"/>
        <v>3209.5</v>
      </c>
      <c r="R165" s="96" t="s">
        <v>51</v>
      </c>
      <c r="S165" s="44"/>
      <c r="T165" s="123"/>
      <c r="U165" s="83">
        <v>5</v>
      </c>
      <c r="V165" s="84">
        <v>5.04</v>
      </c>
      <c r="W165" s="83">
        <v>5.0999999999999996</v>
      </c>
      <c r="X165" s="83">
        <v>90</v>
      </c>
      <c r="Y165" s="83">
        <f t="shared" si="80"/>
        <v>225</v>
      </c>
      <c r="Z165" s="83">
        <v>700</v>
      </c>
      <c r="AA165" s="123"/>
    </row>
    <row r="166" spans="1:27">
      <c r="A166" s="191"/>
      <c r="B166" s="197" t="s">
        <v>300</v>
      </c>
      <c r="C166" s="150" t="s">
        <v>175</v>
      </c>
      <c r="D166" s="150">
        <v>5925</v>
      </c>
      <c r="E166" s="150">
        <v>5865</v>
      </c>
      <c r="F166" s="128">
        <f>IF((D166&gt;E166),(D166-E166),(0))/1</f>
        <v>60</v>
      </c>
      <c r="G166" s="129">
        <f t="shared" si="72"/>
        <v>300</v>
      </c>
      <c r="H166" s="19">
        <f t="shared" si="73"/>
        <v>0</v>
      </c>
      <c r="I166" s="130">
        <f t="shared" si="74"/>
        <v>0</v>
      </c>
      <c r="J166" s="19">
        <f t="shared" si="77"/>
        <v>0</v>
      </c>
      <c r="K166" s="129">
        <f t="shared" si="75"/>
        <v>0</v>
      </c>
      <c r="L166" s="129">
        <f>(G166+I166+K166)*1</f>
        <v>300</v>
      </c>
      <c r="M166" s="129">
        <f t="shared" si="78"/>
        <v>300</v>
      </c>
      <c r="N166" s="131">
        <f t="shared" si="90"/>
        <v>225</v>
      </c>
      <c r="O166" s="129">
        <f t="shared" si="79"/>
        <v>0</v>
      </c>
      <c r="P166" s="129">
        <v>0</v>
      </c>
      <c r="Q166" s="129">
        <f t="shared" si="91"/>
        <v>525</v>
      </c>
      <c r="R166" s="96" t="s">
        <v>51</v>
      </c>
      <c r="S166" s="44"/>
      <c r="T166" s="123"/>
      <c r="U166" s="83">
        <v>5</v>
      </c>
      <c r="V166" s="84">
        <v>5.04</v>
      </c>
      <c r="W166" s="83">
        <v>5.0999999999999996</v>
      </c>
      <c r="X166" s="83">
        <v>90</v>
      </c>
      <c r="Y166" s="83">
        <f t="shared" si="80"/>
        <v>225</v>
      </c>
      <c r="Z166" s="83">
        <v>700</v>
      </c>
      <c r="AA166" s="123"/>
    </row>
    <row r="167" spans="1:27">
      <c r="A167" s="191"/>
      <c r="B167" s="151" t="s">
        <v>233</v>
      </c>
      <c r="C167" s="152" t="s">
        <v>176</v>
      </c>
      <c r="D167" s="152">
        <v>55245</v>
      </c>
      <c r="E167" s="152">
        <v>55053</v>
      </c>
      <c r="F167" s="87">
        <f>IF((D167&gt;E167),(D167-E167),(0))/1</f>
        <v>192</v>
      </c>
      <c r="G167" s="88">
        <f t="shared" si="72"/>
        <v>500</v>
      </c>
      <c r="H167" s="16">
        <f t="shared" si="73"/>
        <v>92</v>
      </c>
      <c r="I167" s="89">
        <f t="shared" si="74"/>
        <v>463.68</v>
      </c>
      <c r="J167" s="16">
        <f t="shared" si="77"/>
        <v>0</v>
      </c>
      <c r="K167" s="88">
        <f t="shared" si="75"/>
        <v>0</v>
      </c>
      <c r="L167" s="88">
        <f>(G167+I167+K167)*1</f>
        <v>963.68000000000006</v>
      </c>
      <c r="M167" s="88">
        <f t="shared" si="78"/>
        <v>963.68000000000006</v>
      </c>
      <c r="N167" s="90">
        <f t="shared" si="90"/>
        <v>225</v>
      </c>
      <c r="O167" s="88">
        <f t="shared" si="79"/>
        <v>0</v>
      </c>
      <c r="P167" s="88">
        <v>1999.47</v>
      </c>
      <c r="Q167" s="88">
        <f t="shared" si="91"/>
        <v>3188.15</v>
      </c>
      <c r="R167" s="96" t="s">
        <v>51</v>
      </c>
      <c r="S167" s="44"/>
      <c r="T167" s="123"/>
      <c r="U167" s="83">
        <v>5</v>
      </c>
      <c r="V167" s="84">
        <v>5.04</v>
      </c>
      <c r="W167" s="83">
        <v>5.0999999999999996</v>
      </c>
      <c r="X167" s="83">
        <v>90</v>
      </c>
      <c r="Y167" s="83">
        <f t="shared" si="80"/>
        <v>225</v>
      </c>
      <c r="Z167" s="83">
        <v>700</v>
      </c>
      <c r="AA167" s="123"/>
    </row>
    <row r="168" spans="1:27">
      <c r="A168" s="191"/>
      <c r="B168" s="148" t="s">
        <v>177</v>
      </c>
      <c r="C168" s="152" t="s">
        <v>178</v>
      </c>
      <c r="D168" s="150">
        <v>7964</v>
      </c>
      <c r="E168" s="150">
        <v>7667</v>
      </c>
      <c r="F168" s="128">
        <f t="shared" si="88"/>
        <v>297</v>
      </c>
      <c r="G168" s="198">
        <f t="shared" si="72"/>
        <v>500</v>
      </c>
      <c r="H168" s="23">
        <f t="shared" si="73"/>
        <v>197</v>
      </c>
      <c r="I168" s="199">
        <f t="shared" si="74"/>
        <v>504</v>
      </c>
      <c r="J168" s="23">
        <f t="shared" si="77"/>
        <v>97</v>
      </c>
      <c r="K168" s="198">
        <f t="shared" si="75"/>
        <v>494.7</v>
      </c>
      <c r="L168" s="129">
        <f t="shared" si="89"/>
        <v>1498.7</v>
      </c>
      <c r="M168" s="129">
        <f t="shared" si="78"/>
        <v>1498.7</v>
      </c>
      <c r="N168" s="131">
        <f t="shared" si="90"/>
        <v>225</v>
      </c>
      <c r="O168" s="129">
        <f t="shared" si="79"/>
        <v>0</v>
      </c>
      <c r="P168" s="129">
        <v>833.23</v>
      </c>
      <c r="Q168" s="129">
        <f t="shared" si="91"/>
        <v>2556.9300000000003</v>
      </c>
      <c r="R168" s="153" t="s">
        <v>51</v>
      </c>
      <c r="S168" s="44"/>
      <c r="T168" s="123"/>
      <c r="U168" s="83">
        <v>5</v>
      </c>
      <c r="V168" s="84">
        <v>5.04</v>
      </c>
      <c r="W168" s="83">
        <v>5.0999999999999996</v>
      </c>
      <c r="X168" s="83">
        <v>90</v>
      </c>
      <c r="Y168" s="83">
        <f t="shared" si="80"/>
        <v>225</v>
      </c>
      <c r="Z168" s="83">
        <v>700</v>
      </c>
      <c r="AA168" s="123"/>
    </row>
    <row r="169" spans="1:27">
      <c r="A169" s="191"/>
      <c r="B169" s="155" t="s">
        <v>179</v>
      </c>
      <c r="C169" s="156" t="s">
        <v>180</v>
      </c>
      <c r="D169" s="150">
        <v>7285</v>
      </c>
      <c r="E169" s="150">
        <v>7241</v>
      </c>
      <c r="F169" s="128">
        <f>IF((D169&gt;E169),(D169-E169)+(D170-E170)+(D171-E171),(0))/1</f>
        <v>86</v>
      </c>
      <c r="G169" s="129">
        <f t="shared" si="72"/>
        <v>430</v>
      </c>
      <c r="H169" s="19">
        <f t="shared" si="73"/>
        <v>0</v>
      </c>
      <c r="I169" s="130">
        <f t="shared" si="74"/>
        <v>0</v>
      </c>
      <c r="J169" s="19">
        <f t="shared" si="77"/>
        <v>0</v>
      </c>
      <c r="K169" s="129">
        <f t="shared" si="75"/>
        <v>0</v>
      </c>
      <c r="L169" s="129">
        <f t="shared" si="89"/>
        <v>430</v>
      </c>
      <c r="M169" s="129">
        <f t="shared" si="78"/>
        <v>430</v>
      </c>
      <c r="N169" s="131">
        <f t="shared" si="90"/>
        <v>225</v>
      </c>
      <c r="O169" s="129">
        <f t="shared" si="79"/>
        <v>0</v>
      </c>
      <c r="P169" s="129">
        <v>1446.85</v>
      </c>
      <c r="Q169" s="129">
        <f t="shared" si="91"/>
        <v>2101.85</v>
      </c>
      <c r="R169" s="153" t="s">
        <v>51</v>
      </c>
      <c r="S169" s="44"/>
      <c r="T169" s="123"/>
      <c r="U169" s="83">
        <v>5</v>
      </c>
      <c r="V169" s="84">
        <v>5.04</v>
      </c>
      <c r="W169" s="83">
        <v>5.0999999999999996</v>
      </c>
      <c r="X169" s="83">
        <v>90</v>
      </c>
      <c r="Y169" s="83">
        <f t="shared" si="80"/>
        <v>225</v>
      </c>
      <c r="Z169" s="83">
        <v>700</v>
      </c>
      <c r="AA169" s="123"/>
    </row>
    <row r="170" spans="1:27">
      <c r="A170" s="191"/>
      <c r="B170" s="155"/>
      <c r="C170" s="156"/>
      <c r="D170" s="158">
        <v>4029</v>
      </c>
      <c r="E170" s="158">
        <v>4029</v>
      </c>
      <c r="F170" s="200"/>
      <c r="G170" s="201"/>
      <c r="H170" s="20"/>
      <c r="I170" s="202"/>
      <c r="J170" s="20"/>
      <c r="K170" s="201"/>
      <c r="L170" s="201"/>
      <c r="M170" s="201"/>
      <c r="N170" s="180"/>
      <c r="O170" s="201"/>
      <c r="P170" s="160"/>
      <c r="Q170" s="178"/>
      <c r="R170" s="163"/>
      <c r="S170" s="44"/>
      <c r="T170" s="123"/>
      <c r="U170" s="83">
        <v>5</v>
      </c>
      <c r="V170" s="84">
        <v>5.04</v>
      </c>
      <c r="W170" s="83">
        <v>5.0999999999999996</v>
      </c>
      <c r="X170" s="83">
        <v>90</v>
      </c>
      <c r="Y170" s="83">
        <f t="shared" si="80"/>
        <v>225</v>
      </c>
      <c r="Z170" s="83">
        <v>700</v>
      </c>
      <c r="AA170" s="123"/>
    </row>
    <row r="171" spans="1:27">
      <c r="A171" s="191"/>
      <c r="B171" s="155"/>
      <c r="C171" s="156"/>
      <c r="D171" s="164">
        <v>2316</v>
      </c>
      <c r="E171" s="164">
        <v>2274</v>
      </c>
      <c r="F171" s="203"/>
      <c r="G171" s="204"/>
      <c r="H171" s="18"/>
      <c r="I171" s="205"/>
      <c r="J171" s="18"/>
      <c r="K171" s="204"/>
      <c r="L171" s="204"/>
      <c r="M171" s="204"/>
      <c r="N171" s="182"/>
      <c r="O171" s="204"/>
      <c r="P171" s="166"/>
      <c r="Q171" s="108"/>
      <c r="R171" s="98"/>
      <c r="S171" s="44"/>
      <c r="T171" s="123"/>
      <c r="U171" s="83">
        <v>5</v>
      </c>
      <c r="V171" s="84">
        <v>5.04</v>
      </c>
      <c r="W171" s="83">
        <v>5.0999999999999996</v>
      </c>
      <c r="X171" s="83">
        <v>90</v>
      </c>
      <c r="Y171" s="83">
        <f t="shared" si="80"/>
        <v>225</v>
      </c>
      <c r="Z171" s="83">
        <v>700</v>
      </c>
      <c r="AA171" s="123"/>
    </row>
    <row r="172" spans="1:27">
      <c r="A172" s="191"/>
      <c r="B172" s="151" t="s">
        <v>226</v>
      </c>
      <c r="C172" s="152" t="s">
        <v>182</v>
      </c>
      <c r="D172" s="152">
        <v>38962</v>
      </c>
      <c r="E172" s="152">
        <v>38672</v>
      </c>
      <c r="F172" s="87">
        <f>IF((D172&gt;E172),(D172-E172),(0))/1</f>
        <v>290</v>
      </c>
      <c r="G172" s="88">
        <f>IF((F172&gt;100),(100*U172), (F172*U172))</f>
        <v>500</v>
      </c>
      <c r="H172" s="16">
        <f>IF((F172&gt;100),(F172-100),(0))</f>
        <v>190</v>
      </c>
      <c r="I172" s="89">
        <f>IF((H172&gt;100),(100*V172),(H172*V172))</f>
        <v>504</v>
      </c>
      <c r="J172" s="16">
        <f>IF((H172&gt;100),(H172-100),(0))</f>
        <v>90</v>
      </c>
      <c r="K172" s="88">
        <f>IF((J172&gt;0),(J172*W172),(0))</f>
        <v>458.99999999999994</v>
      </c>
      <c r="L172" s="88">
        <f>(G172+I172+K172)*1</f>
        <v>1463</v>
      </c>
      <c r="M172" s="88">
        <f>L172</f>
        <v>1463</v>
      </c>
      <c r="N172" s="90">
        <f>IF((Y172&gt;0),Y172,130)*1</f>
        <v>225</v>
      </c>
      <c r="O172" s="88">
        <f>IF((F172&gt;0),0,(Y172))</f>
        <v>0</v>
      </c>
      <c r="P172" s="88">
        <v>1803.48</v>
      </c>
      <c r="Q172" s="88">
        <f>IF((M172&gt;0),(M172+N172+P172),(Y172)+(P172))</f>
        <v>3491.48</v>
      </c>
      <c r="R172" s="96" t="s">
        <v>51</v>
      </c>
      <c r="S172" s="44"/>
      <c r="T172" s="123"/>
      <c r="U172" s="83">
        <v>5</v>
      </c>
      <c r="V172" s="84">
        <v>5.04</v>
      </c>
      <c r="W172" s="83">
        <v>5.0999999999999996</v>
      </c>
      <c r="X172" s="83">
        <v>90</v>
      </c>
      <c r="Y172" s="83">
        <f t="shared" si="80"/>
        <v>225</v>
      </c>
      <c r="Z172" s="83">
        <v>700</v>
      </c>
      <c r="AA172" s="123"/>
    </row>
    <row r="173" spans="1:27">
      <c r="A173" s="191"/>
      <c r="B173" s="151" t="s">
        <v>183</v>
      </c>
      <c r="C173" s="152" t="s">
        <v>184</v>
      </c>
      <c r="D173" s="152">
        <v>2939</v>
      </c>
      <c r="E173" s="152">
        <v>2915</v>
      </c>
      <c r="F173" s="87">
        <f>IF((D173&gt;E173),(D173-E173),(0))/1</f>
        <v>24</v>
      </c>
      <c r="G173" s="88">
        <f t="shared" si="72"/>
        <v>120</v>
      </c>
      <c r="H173" s="16">
        <f t="shared" si="73"/>
        <v>0</v>
      </c>
      <c r="I173" s="89">
        <f t="shared" si="74"/>
        <v>0</v>
      </c>
      <c r="J173" s="16">
        <f t="shared" si="77"/>
        <v>0</v>
      </c>
      <c r="K173" s="88">
        <f t="shared" si="75"/>
        <v>0</v>
      </c>
      <c r="L173" s="88">
        <f>(G173+I173+K173)*1</f>
        <v>120</v>
      </c>
      <c r="M173" s="88">
        <f t="shared" si="78"/>
        <v>120</v>
      </c>
      <c r="N173" s="90">
        <f>IF((Y173&gt;0),Y173,130)*1</f>
        <v>225</v>
      </c>
      <c r="O173" s="88">
        <f t="shared" si="79"/>
        <v>0</v>
      </c>
      <c r="P173" s="88">
        <v>629.70000000000005</v>
      </c>
      <c r="Q173" s="88">
        <f>IF((M173&gt;0),(M173+N173+P173),(Y173)+(P173))</f>
        <v>974.7</v>
      </c>
      <c r="R173" s="96" t="s">
        <v>51</v>
      </c>
      <c r="S173" s="44"/>
      <c r="T173" s="123"/>
      <c r="U173" s="83">
        <v>5</v>
      </c>
      <c r="V173" s="84">
        <v>5.04</v>
      </c>
      <c r="W173" s="83">
        <v>5.0999999999999996</v>
      </c>
      <c r="X173" s="83">
        <v>90</v>
      </c>
      <c r="Y173" s="83">
        <f t="shared" si="80"/>
        <v>225</v>
      </c>
      <c r="Z173" s="83">
        <v>700</v>
      </c>
      <c r="AA173" s="123"/>
    </row>
    <row r="174" spans="1:27">
      <c r="A174" s="191"/>
      <c r="B174" s="151" t="s">
        <v>297</v>
      </c>
      <c r="C174" s="152" t="s">
        <v>185</v>
      </c>
      <c r="D174" s="152">
        <v>965</v>
      </c>
      <c r="E174" s="152">
        <v>714</v>
      </c>
      <c r="F174" s="87">
        <f t="shared" ref="F174:F175" si="92">IF((D174&gt;E174),(D174-E174),(0))/1</f>
        <v>251</v>
      </c>
      <c r="G174" s="88">
        <f t="shared" si="72"/>
        <v>500</v>
      </c>
      <c r="H174" s="16">
        <f t="shared" si="73"/>
        <v>151</v>
      </c>
      <c r="I174" s="89">
        <f t="shared" si="74"/>
        <v>504</v>
      </c>
      <c r="J174" s="16">
        <f t="shared" si="77"/>
        <v>51</v>
      </c>
      <c r="K174" s="88">
        <f t="shared" si="75"/>
        <v>260.09999999999997</v>
      </c>
      <c r="L174" s="88">
        <f t="shared" ref="L174:L175" si="93">(G174+I174+K174)*1</f>
        <v>1264.0999999999999</v>
      </c>
      <c r="M174" s="88">
        <f t="shared" si="78"/>
        <v>1264.0999999999999</v>
      </c>
      <c r="N174" s="90">
        <f t="shared" ref="N174:N177" si="94">IF((Y174&gt;0),Y174,130)*1</f>
        <v>225</v>
      </c>
      <c r="O174" s="88">
        <f t="shared" si="79"/>
        <v>0</v>
      </c>
      <c r="P174" s="88">
        <v>176.8</v>
      </c>
      <c r="Q174" s="88">
        <f t="shared" ref="Q174:Q177" si="95">IF((M174&gt;0),(M174+N174+P174),(Y174)+(P174))</f>
        <v>1665.8999999999999</v>
      </c>
      <c r="R174" s="96" t="s">
        <v>51</v>
      </c>
      <c r="S174" s="44"/>
      <c r="T174" s="123"/>
      <c r="U174" s="83">
        <v>5</v>
      </c>
      <c r="V174" s="84">
        <v>5.04</v>
      </c>
      <c r="W174" s="83">
        <v>5.0999999999999996</v>
      </c>
      <c r="X174" s="83">
        <v>90</v>
      </c>
      <c r="Y174" s="83">
        <f t="shared" si="80"/>
        <v>225</v>
      </c>
      <c r="Z174" s="83">
        <v>700</v>
      </c>
      <c r="AA174" s="123"/>
    </row>
    <row r="175" spans="1:27">
      <c r="A175" s="191"/>
      <c r="B175" s="151" t="s">
        <v>212</v>
      </c>
      <c r="C175" s="152" t="s">
        <v>186</v>
      </c>
      <c r="D175" s="152">
        <v>3029</v>
      </c>
      <c r="E175" s="152">
        <v>3029</v>
      </c>
      <c r="F175" s="87">
        <f t="shared" si="92"/>
        <v>0</v>
      </c>
      <c r="G175" s="88">
        <f t="shared" si="72"/>
        <v>0</v>
      </c>
      <c r="H175" s="16">
        <f t="shared" si="73"/>
        <v>0</v>
      </c>
      <c r="I175" s="89">
        <f t="shared" si="74"/>
        <v>0</v>
      </c>
      <c r="J175" s="16">
        <f t="shared" si="77"/>
        <v>0</v>
      </c>
      <c r="K175" s="88">
        <f t="shared" si="75"/>
        <v>0</v>
      </c>
      <c r="L175" s="88">
        <f t="shared" si="93"/>
        <v>0</v>
      </c>
      <c r="M175" s="88">
        <f t="shared" si="78"/>
        <v>0</v>
      </c>
      <c r="N175" s="90">
        <f t="shared" si="94"/>
        <v>225</v>
      </c>
      <c r="O175" s="88">
        <f t="shared" si="79"/>
        <v>225</v>
      </c>
      <c r="P175" s="88">
        <v>504.75</v>
      </c>
      <c r="Q175" s="88">
        <f t="shared" si="95"/>
        <v>729.75</v>
      </c>
      <c r="R175" s="96" t="s">
        <v>51</v>
      </c>
      <c r="S175" s="44" t="s">
        <v>210</v>
      </c>
      <c r="T175" s="123"/>
      <c r="U175" s="83">
        <v>5</v>
      </c>
      <c r="V175" s="84">
        <v>5.04</v>
      </c>
      <c r="W175" s="83">
        <v>5.0999999999999996</v>
      </c>
      <c r="X175" s="83">
        <v>90</v>
      </c>
      <c r="Y175" s="83">
        <f t="shared" si="80"/>
        <v>225</v>
      </c>
      <c r="Z175" s="83">
        <v>700</v>
      </c>
      <c r="AA175" s="123"/>
    </row>
    <row r="176" spans="1:27" ht="15" customHeight="1">
      <c r="A176" s="191"/>
      <c r="B176" s="148" t="s">
        <v>217</v>
      </c>
      <c r="C176" s="149" t="s">
        <v>187</v>
      </c>
      <c r="D176" s="150">
        <v>2121</v>
      </c>
      <c r="E176" s="150">
        <v>2056</v>
      </c>
      <c r="F176" s="128">
        <f>IF((D176&gt;E176),(D176-E176),(0))/1</f>
        <v>65</v>
      </c>
      <c r="G176" s="129">
        <f t="shared" si="72"/>
        <v>325</v>
      </c>
      <c r="H176" s="19">
        <f t="shared" si="73"/>
        <v>0</v>
      </c>
      <c r="I176" s="130">
        <f t="shared" si="74"/>
        <v>0</v>
      </c>
      <c r="J176" s="19">
        <f t="shared" si="77"/>
        <v>0</v>
      </c>
      <c r="K176" s="129">
        <f t="shared" si="75"/>
        <v>0</v>
      </c>
      <c r="L176" s="129">
        <f>(G176+I176+K176)*1</f>
        <v>325</v>
      </c>
      <c r="M176" s="129">
        <f t="shared" si="78"/>
        <v>325</v>
      </c>
      <c r="N176" s="131">
        <f t="shared" si="94"/>
        <v>225</v>
      </c>
      <c r="O176" s="129">
        <f t="shared" si="79"/>
        <v>0</v>
      </c>
      <c r="P176" s="129">
        <v>1572.6</v>
      </c>
      <c r="Q176" s="129">
        <f t="shared" si="95"/>
        <v>2122.6</v>
      </c>
      <c r="R176" s="96" t="s">
        <v>51</v>
      </c>
      <c r="S176" s="44"/>
      <c r="T176" s="123"/>
      <c r="U176" s="83">
        <v>5</v>
      </c>
      <c r="V176" s="84">
        <v>5.04</v>
      </c>
      <c r="W176" s="83">
        <v>5.0999999999999996</v>
      </c>
      <c r="X176" s="83">
        <v>90</v>
      </c>
      <c r="Y176" s="83">
        <f t="shared" si="80"/>
        <v>225</v>
      </c>
      <c r="Z176" s="83">
        <v>700</v>
      </c>
      <c r="AA176" s="123"/>
    </row>
    <row r="177" spans="1:27">
      <c r="A177" s="191"/>
      <c r="B177" s="151" t="s">
        <v>225</v>
      </c>
      <c r="C177" s="152" t="s">
        <v>189</v>
      </c>
      <c r="D177" s="152">
        <v>28716</v>
      </c>
      <c r="E177" s="152">
        <v>28612</v>
      </c>
      <c r="F177" s="87">
        <f>IF((D177&gt;E177),(D177-E177),(0))/1</f>
        <v>104</v>
      </c>
      <c r="G177" s="88">
        <f t="shared" si="72"/>
        <v>500</v>
      </c>
      <c r="H177" s="16">
        <f t="shared" si="73"/>
        <v>4</v>
      </c>
      <c r="I177" s="89">
        <f t="shared" si="74"/>
        <v>20.16</v>
      </c>
      <c r="J177" s="16">
        <f t="shared" si="77"/>
        <v>0</v>
      </c>
      <c r="K177" s="88">
        <f t="shared" si="75"/>
        <v>0</v>
      </c>
      <c r="L177" s="88">
        <f>(G177+I177+K177)*1</f>
        <v>520.16</v>
      </c>
      <c r="M177" s="88">
        <f t="shared" si="78"/>
        <v>520.16</v>
      </c>
      <c r="N177" s="90">
        <f t="shared" si="94"/>
        <v>225</v>
      </c>
      <c r="O177" s="88">
        <f t="shared" si="79"/>
        <v>0</v>
      </c>
      <c r="P177" s="88">
        <v>182</v>
      </c>
      <c r="Q177" s="88">
        <f t="shared" si="95"/>
        <v>927.16</v>
      </c>
      <c r="R177" s="96" t="s">
        <v>51</v>
      </c>
      <c r="S177" s="44"/>
      <c r="T177" s="123"/>
      <c r="U177" s="83">
        <v>5</v>
      </c>
      <c r="V177" s="84">
        <v>5.04</v>
      </c>
      <c r="W177" s="83">
        <v>5.0999999999999996</v>
      </c>
      <c r="X177" s="83">
        <v>90</v>
      </c>
      <c r="Y177" s="83">
        <f t="shared" si="80"/>
        <v>225</v>
      </c>
      <c r="Z177" s="83">
        <v>700</v>
      </c>
      <c r="AA177" s="123"/>
    </row>
    <row r="178" spans="1:27">
      <c r="A178" s="206"/>
      <c r="B178" s="207"/>
      <c r="C178" s="208"/>
      <c r="D178" s="208"/>
      <c r="E178" s="208"/>
      <c r="F178" s="142"/>
      <c r="G178" s="143"/>
      <c r="H178" s="12"/>
      <c r="I178" s="144"/>
      <c r="J178" s="12"/>
      <c r="K178" s="143"/>
      <c r="L178" s="143"/>
      <c r="M178" s="143"/>
      <c r="N178" s="145"/>
      <c r="O178" s="143"/>
      <c r="P178" s="143"/>
      <c r="Q178" s="143"/>
      <c r="R178" s="146"/>
      <c r="S178" s="44"/>
      <c r="T178" s="123"/>
      <c r="U178" s="83"/>
      <c r="V178" s="84"/>
      <c r="W178" s="83"/>
      <c r="X178" s="83"/>
      <c r="Y178" s="83"/>
      <c r="Z178" s="83"/>
      <c r="AA178" s="123"/>
    </row>
    <row r="179" spans="1:27">
      <c r="A179" s="206"/>
      <c r="B179" s="207"/>
      <c r="C179" s="209"/>
      <c r="D179" s="209"/>
      <c r="E179" s="209"/>
      <c r="F179" s="142"/>
      <c r="G179" s="143"/>
      <c r="H179" s="12"/>
      <c r="I179" s="144"/>
      <c r="J179" s="12"/>
      <c r="K179" s="143"/>
      <c r="L179" s="143"/>
      <c r="M179" s="143"/>
      <c r="N179" s="145"/>
      <c r="O179" s="143"/>
      <c r="P179" s="143"/>
      <c r="Q179" s="143"/>
      <c r="R179" s="146"/>
      <c r="S179" s="44"/>
      <c r="T179" s="123"/>
      <c r="U179" s="83"/>
      <c r="V179" s="84"/>
      <c r="W179" s="83"/>
      <c r="X179" s="83"/>
      <c r="Y179" s="83"/>
      <c r="Z179" s="83"/>
      <c r="AA179" s="123"/>
    </row>
    <row r="180" spans="1:27">
      <c r="A180" s="206"/>
      <c r="B180" s="207"/>
      <c r="C180" s="209"/>
      <c r="D180" s="209"/>
      <c r="E180" s="209"/>
      <c r="F180" s="142"/>
      <c r="G180" s="143"/>
      <c r="H180" s="12"/>
      <c r="I180" s="144"/>
      <c r="J180" s="12"/>
      <c r="K180" s="143"/>
      <c r="L180" s="143"/>
      <c r="M180" s="143"/>
      <c r="N180" s="145"/>
      <c r="O180" s="143"/>
      <c r="P180" s="143"/>
      <c r="Q180" s="143"/>
      <c r="R180" s="146"/>
      <c r="S180" s="44"/>
      <c r="T180" s="123"/>
      <c r="U180" s="83"/>
      <c r="V180" s="84"/>
      <c r="W180" s="83"/>
      <c r="X180" s="83"/>
      <c r="Y180" s="83"/>
      <c r="Z180" s="83"/>
      <c r="AA180" s="123"/>
    </row>
    <row r="181" spans="1:27">
      <c r="A181" s="206"/>
      <c r="B181" s="207"/>
      <c r="C181" s="209"/>
      <c r="D181" s="209"/>
      <c r="E181" s="209"/>
      <c r="F181" s="142"/>
      <c r="G181" s="143"/>
      <c r="H181" s="12"/>
      <c r="I181" s="144"/>
      <c r="J181" s="12"/>
      <c r="K181" s="143"/>
      <c r="L181" s="143"/>
      <c r="M181" s="143"/>
      <c r="N181" s="145"/>
      <c r="O181" s="143"/>
      <c r="P181" s="143"/>
      <c r="Q181" s="143"/>
      <c r="R181" s="146"/>
      <c r="S181" s="44"/>
      <c r="T181" s="123"/>
      <c r="U181" s="83"/>
      <c r="V181" s="84"/>
      <c r="W181" s="83"/>
      <c r="X181" s="83"/>
      <c r="Y181" s="83"/>
      <c r="Z181" s="83"/>
      <c r="AA181" s="123"/>
    </row>
    <row r="182" spans="1:27">
      <c r="A182" s="206"/>
      <c r="B182" s="207"/>
      <c r="C182" s="209"/>
      <c r="D182" s="209"/>
      <c r="E182" s="209"/>
      <c r="F182" s="142"/>
      <c r="G182" s="143"/>
      <c r="H182" s="12"/>
      <c r="I182" s="144"/>
      <c r="J182" s="12"/>
      <c r="K182" s="143"/>
      <c r="L182" s="143"/>
      <c r="M182" s="143"/>
      <c r="N182" s="145"/>
      <c r="O182" s="143"/>
      <c r="P182" s="143"/>
      <c r="Q182" s="143"/>
      <c r="R182" s="146"/>
      <c r="S182" s="44"/>
      <c r="T182" s="123"/>
      <c r="U182" s="83"/>
      <c r="V182" s="84"/>
      <c r="W182" s="83"/>
      <c r="X182" s="83"/>
      <c r="Y182" s="83"/>
      <c r="Z182" s="83"/>
      <c r="AA182" s="123"/>
    </row>
    <row r="183" spans="1:27">
      <c r="A183" s="206"/>
      <c r="B183" s="207"/>
      <c r="C183" s="209"/>
      <c r="D183" s="209"/>
      <c r="E183" s="209"/>
      <c r="F183" s="142"/>
      <c r="G183" s="143"/>
      <c r="H183" s="12"/>
      <c r="I183" s="144"/>
      <c r="J183" s="12"/>
      <c r="K183" s="143"/>
      <c r="L183" s="143"/>
      <c r="M183" s="143"/>
      <c r="N183" s="145"/>
      <c r="O183" s="143"/>
      <c r="P183" s="143"/>
      <c r="Q183" s="143"/>
      <c r="R183" s="146"/>
      <c r="S183" s="44"/>
      <c r="T183" s="123"/>
      <c r="U183" s="83"/>
      <c r="V183" s="84"/>
      <c r="W183" s="83"/>
      <c r="X183" s="83"/>
      <c r="Y183" s="83"/>
      <c r="Z183" s="83"/>
      <c r="AA183" s="123"/>
    </row>
    <row r="184" spans="1:27">
      <c r="A184" s="206"/>
      <c r="B184" s="207"/>
      <c r="C184" s="209"/>
      <c r="D184" s="209"/>
      <c r="E184" s="209"/>
      <c r="F184" s="142"/>
      <c r="G184" s="143"/>
      <c r="H184" s="12"/>
      <c r="I184" s="144"/>
      <c r="J184" s="12"/>
      <c r="K184" s="143"/>
      <c r="L184" s="143"/>
      <c r="M184" s="143"/>
      <c r="N184" s="145"/>
      <c r="O184" s="143"/>
      <c r="P184" s="143"/>
      <c r="Q184" s="143"/>
      <c r="R184" s="146"/>
      <c r="S184" s="44"/>
      <c r="T184" s="123"/>
      <c r="U184" s="83"/>
      <c r="V184" s="84"/>
      <c r="W184" s="83"/>
      <c r="X184" s="83"/>
      <c r="Y184" s="83"/>
      <c r="Z184" s="83"/>
      <c r="AA184" s="123"/>
    </row>
    <row r="185" spans="1:27">
      <c r="A185" s="140"/>
      <c r="B185" s="140"/>
      <c r="C185" s="140"/>
      <c r="D185" s="44"/>
      <c r="E185" s="141"/>
      <c r="F185" s="142"/>
      <c r="G185" s="143"/>
      <c r="H185" s="12"/>
      <c r="I185" s="144"/>
      <c r="J185" s="12"/>
      <c r="K185" s="143"/>
      <c r="L185" s="143"/>
      <c r="M185" s="143"/>
      <c r="N185" s="145"/>
      <c r="O185" s="143"/>
      <c r="P185" s="143"/>
      <c r="Q185" s="143"/>
      <c r="R185" s="146"/>
      <c r="S185" s="44"/>
      <c r="T185" s="123"/>
      <c r="U185" s="83"/>
      <c r="V185" s="84"/>
      <c r="W185" s="83"/>
      <c r="X185" s="83"/>
      <c r="Y185" s="83"/>
      <c r="Z185" s="83"/>
      <c r="AA185" s="123"/>
    </row>
    <row r="186" spans="1:27" ht="15" customHeight="1">
      <c r="A186" s="124" t="s">
        <v>239</v>
      </c>
      <c r="B186" s="94" t="s">
        <v>242</v>
      </c>
      <c r="C186" s="87" t="s">
        <v>240</v>
      </c>
      <c r="D186" s="95">
        <v>86240</v>
      </c>
      <c r="E186" s="95">
        <v>85712</v>
      </c>
      <c r="F186" s="87">
        <f>IF((D186&gt;E186),(D186-E186),(0))/1</f>
        <v>528</v>
      </c>
      <c r="G186" s="88">
        <f t="shared" ref="G186" si="96">IF((F186&gt;100),(100*U186), (F186*U186))</f>
        <v>500</v>
      </c>
      <c r="H186" s="16">
        <f t="shared" ref="H186" si="97">IF((F186&gt;100),(F186-100),(0))</f>
        <v>428</v>
      </c>
      <c r="I186" s="89">
        <f t="shared" ref="I186" si="98">IF((H186&gt;100),(100*V186),(H186*V186))</f>
        <v>504</v>
      </c>
      <c r="J186" s="16">
        <f t="shared" ref="J186" si="99">IF((H186&gt;100),(H186-100),(0))</f>
        <v>328</v>
      </c>
      <c r="K186" s="88">
        <f t="shared" ref="K186" si="100">IF((J186&gt;0),(J186*W186),(0))</f>
        <v>1672.8</v>
      </c>
      <c r="L186" s="88">
        <f>(G186+I186+K186)*1</f>
        <v>2676.8</v>
      </c>
      <c r="M186" s="88">
        <f t="shared" ref="M186" si="101">L186*50%</f>
        <v>1338.4</v>
      </c>
      <c r="N186" s="90">
        <f>IF((Y186&gt;0),Y186,130)*50%</f>
        <v>112.5</v>
      </c>
      <c r="O186" s="88">
        <f t="shared" ref="O186" si="102">IF((F186&gt;0),0,(Y186))</f>
        <v>0</v>
      </c>
      <c r="P186" s="88">
        <v>-625.67999999999995</v>
      </c>
      <c r="Q186" s="88">
        <f>IF((M186&gt;0),(M186+N186+P186),(Y186)+(P186))</f>
        <v>825.22000000000014</v>
      </c>
      <c r="R186" s="96" t="s">
        <v>51</v>
      </c>
      <c r="S186" s="44"/>
      <c r="T186" s="123"/>
      <c r="U186" s="83">
        <v>5</v>
      </c>
      <c r="V186" s="84">
        <v>5.04</v>
      </c>
      <c r="W186" s="83">
        <v>5.0999999999999996</v>
      </c>
      <c r="X186" s="83">
        <v>90</v>
      </c>
      <c r="Y186" s="83">
        <f>2.5*90</f>
        <v>225</v>
      </c>
      <c r="Z186" s="83">
        <v>700</v>
      </c>
      <c r="AA186" s="123"/>
    </row>
    <row r="187" spans="1:27">
      <c r="A187" s="210"/>
      <c r="B187" s="94" t="s">
        <v>274</v>
      </c>
      <c r="C187" s="87" t="s">
        <v>241</v>
      </c>
      <c r="D187" s="87">
        <v>28123</v>
      </c>
      <c r="E187" s="87">
        <v>28074</v>
      </c>
      <c r="F187" s="87">
        <f>IF((D187&gt;E187),(D187-E187),(0))/1</f>
        <v>49</v>
      </c>
      <c r="G187" s="88">
        <f t="shared" ref="G187:G207" si="103">IF((F187&gt;100),(100*U187), (F187*U187))</f>
        <v>245</v>
      </c>
      <c r="H187" s="16">
        <f t="shared" ref="H187:H207" si="104">IF((F187&gt;100),(F187-100),(0))</f>
        <v>0</v>
      </c>
      <c r="I187" s="89">
        <f t="shared" ref="I187:I207" si="105">IF((H187&gt;100),(100*V187),(H187*V187))</f>
        <v>0</v>
      </c>
      <c r="J187" s="16">
        <f t="shared" ref="J187:J207" si="106">IF((H187&gt;100),(H187-100),(0))</f>
        <v>0</v>
      </c>
      <c r="K187" s="88">
        <f t="shared" ref="K187:K207" si="107">IF((J187&gt;0),(J187*W187),(0))</f>
        <v>0</v>
      </c>
      <c r="L187" s="88">
        <f>(G187+I187+K187)*1</f>
        <v>245</v>
      </c>
      <c r="M187" s="88">
        <f t="shared" ref="M187:M207" si="108">L187*50%</f>
        <v>122.5</v>
      </c>
      <c r="N187" s="90">
        <f>IF((Y187&gt;0),Y187,130)*50%</f>
        <v>112.5</v>
      </c>
      <c r="O187" s="88">
        <f t="shared" ref="O187:O207" si="109">IF((F187&gt;0),0,(Y187))</f>
        <v>0</v>
      </c>
      <c r="P187" s="88">
        <v>473.29</v>
      </c>
      <c r="Q187" s="88">
        <f>IF((M187&gt;0),(M187+N187+P187),(Y187)+(P187))</f>
        <v>708.29</v>
      </c>
      <c r="R187" s="211" t="s">
        <v>51</v>
      </c>
      <c r="S187" s="44"/>
      <c r="T187" s="123"/>
      <c r="U187" s="83">
        <v>5</v>
      </c>
      <c r="V187" s="84">
        <v>5.04</v>
      </c>
      <c r="W187" s="83">
        <v>5.0999999999999996</v>
      </c>
      <c r="X187" s="83">
        <v>90</v>
      </c>
      <c r="Y187" s="83">
        <f t="shared" ref="Y187:Y207" si="110">2.5*90</f>
        <v>225</v>
      </c>
      <c r="Z187" s="83">
        <v>700</v>
      </c>
      <c r="AA187" s="123"/>
    </row>
    <row r="188" spans="1:27">
      <c r="A188" s="210"/>
      <c r="B188" s="94" t="s">
        <v>101</v>
      </c>
      <c r="C188" s="87" t="s">
        <v>243</v>
      </c>
      <c r="D188" s="212"/>
      <c r="E188" s="212"/>
      <c r="F188" s="100">
        <f>IF((D188&gt;E188),(D188-E188),(0))/1</f>
        <v>0</v>
      </c>
      <c r="G188" s="91">
        <f t="shared" si="103"/>
        <v>0</v>
      </c>
      <c r="H188" s="17">
        <f t="shared" si="104"/>
        <v>0</v>
      </c>
      <c r="I188" s="101">
        <f t="shared" si="105"/>
        <v>0</v>
      </c>
      <c r="J188" s="17">
        <f t="shared" si="106"/>
        <v>0</v>
      </c>
      <c r="K188" s="91">
        <f t="shared" si="107"/>
        <v>0</v>
      </c>
      <c r="L188" s="91">
        <f>(G188+I188+K188)*1</f>
        <v>0</v>
      </c>
      <c r="M188" s="91">
        <f t="shared" si="108"/>
        <v>0</v>
      </c>
      <c r="N188" s="102">
        <f>IF((Y188&gt;0),Y188,130)*50%</f>
        <v>112.5</v>
      </c>
      <c r="O188" s="91">
        <f t="shared" si="109"/>
        <v>225</v>
      </c>
      <c r="P188" s="91">
        <v>0</v>
      </c>
      <c r="Q188" s="91">
        <f>IF((M188&gt;0),(M188+N188+P188),(Y188)+(P188))</f>
        <v>225</v>
      </c>
      <c r="R188" s="96" t="s">
        <v>51</v>
      </c>
      <c r="S188" s="44"/>
      <c r="T188" s="123"/>
      <c r="U188" s="83">
        <v>5</v>
      </c>
      <c r="V188" s="84">
        <v>5.04</v>
      </c>
      <c r="W188" s="83">
        <v>5.0999999999999996</v>
      </c>
      <c r="X188" s="83">
        <v>90</v>
      </c>
      <c r="Y188" s="83">
        <f t="shared" si="110"/>
        <v>225</v>
      </c>
      <c r="Z188" s="83">
        <v>700</v>
      </c>
      <c r="AA188" s="123"/>
    </row>
    <row r="189" spans="1:27">
      <c r="A189" s="210"/>
      <c r="B189" s="94" t="s">
        <v>101</v>
      </c>
      <c r="C189" s="87" t="s">
        <v>244</v>
      </c>
      <c r="D189" s="100"/>
      <c r="E189" s="100"/>
      <c r="F189" s="87"/>
      <c r="G189" s="91"/>
      <c r="H189" s="17"/>
      <c r="I189" s="101"/>
      <c r="J189" s="17"/>
      <c r="K189" s="91"/>
      <c r="L189" s="88"/>
      <c r="M189" s="91"/>
      <c r="N189" s="90"/>
      <c r="O189" s="91"/>
      <c r="P189" s="91">
        <v>0</v>
      </c>
      <c r="Q189" s="91">
        <f>IF((M189&gt;0),(M189+N189+P189),(Y189)+(P189))</f>
        <v>225</v>
      </c>
      <c r="R189" s="96" t="s">
        <v>51</v>
      </c>
      <c r="S189" s="44"/>
      <c r="T189" s="123"/>
      <c r="U189" s="83">
        <v>5</v>
      </c>
      <c r="V189" s="84">
        <v>5.04</v>
      </c>
      <c r="W189" s="83">
        <v>5.0999999999999996</v>
      </c>
      <c r="X189" s="83">
        <v>90</v>
      </c>
      <c r="Y189" s="83">
        <f t="shared" si="110"/>
        <v>225</v>
      </c>
      <c r="Z189" s="83">
        <v>700</v>
      </c>
      <c r="AA189" s="123"/>
    </row>
    <row r="190" spans="1:27">
      <c r="A190" s="210"/>
      <c r="B190" s="94" t="s">
        <v>271</v>
      </c>
      <c r="C190" s="87" t="s">
        <v>245</v>
      </c>
      <c r="D190" s="87">
        <v>36843</v>
      </c>
      <c r="E190" s="87">
        <v>36801</v>
      </c>
      <c r="F190" s="87">
        <f t="shared" ref="F190:F207" si="111">IF((D190&gt;E190),(D190-E190),(0))/1</f>
        <v>42</v>
      </c>
      <c r="G190" s="88">
        <f t="shared" si="103"/>
        <v>210</v>
      </c>
      <c r="H190" s="16">
        <f t="shared" si="104"/>
        <v>0</v>
      </c>
      <c r="I190" s="89">
        <f t="shared" si="105"/>
        <v>0</v>
      </c>
      <c r="J190" s="16">
        <f t="shared" si="106"/>
        <v>0</v>
      </c>
      <c r="K190" s="88">
        <f t="shared" si="107"/>
        <v>0</v>
      </c>
      <c r="L190" s="88">
        <f t="shared" ref="L190:L207" si="112">(G190+I190+K190)*1</f>
        <v>210</v>
      </c>
      <c r="M190" s="88">
        <f t="shared" si="108"/>
        <v>105</v>
      </c>
      <c r="N190" s="90">
        <f t="shared" ref="N190:N207" si="113">IF((Y190&gt;0),Y190,130)*50%</f>
        <v>112.5</v>
      </c>
      <c r="O190" s="88">
        <f t="shared" si="109"/>
        <v>0</v>
      </c>
      <c r="P190" s="88">
        <v>530.26</v>
      </c>
      <c r="Q190" s="88">
        <f t="shared" ref="Q190:Q207" si="114">IF((M190&gt;0),(M190+N190+P190),(Y190)+(P190))</f>
        <v>747.76</v>
      </c>
      <c r="R190" s="96" t="s">
        <v>51</v>
      </c>
      <c r="S190" s="44"/>
      <c r="T190" s="123"/>
      <c r="U190" s="83">
        <v>5</v>
      </c>
      <c r="V190" s="84">
        <v>5.04</v>
      </c>
      <c r="W190" s="83">
        <v>5.0999999999999996</v>
      </c>
      <c r="X190" s="83">
        <v>90</v>
      </c>
      <c r="Y190" s="83">
        <f t="shared" si="110"/>
        <v>225</v>
      </c>
      <c r="Z190" s="83">
        <v>700</v>
      </c>
      <c r="AA190" s="123"/>
    </row>
    <row r="191" spans="1:27">
      <c r="A191" s="210"/>
      <c r="B191" s="94" t="s">
        <v>275</v>
      </c>
      <c r="C191" s="87" t="s">
        <v>246</v>
      </c>
      <c r="D191" s="87">
        <v>21811</v>
      </c>
      <c r="E191" s="87">
        <v>21255</v>
      </c>
      <c r="F191" s="87">
        <f>IF((D191&gt;E191),(D191-E191),(0))/1</f>
        <v>556</v>
      </c>
      <c r="G191" s="88">
        <f t="shared" ref="G191" si="115">IF((F191&gt;100),(100*U191), (F191*U191))</f>
        <v>500</v>
      </c>
      <c r="H191" s="16">
        <f t="shared" ref="H191" si="116">IF((F191&gt;100),(F191-100),(0))</f>
        <v>456</v>
      </c>
      <c r="I191" s="89">
        <f t="shared" ref="I191" si="117">IF((H191&gt;100),(100*V191),(H191*V191))</f>
        <v>504</v>
      </c>
      <c r="J191" s="16">
        <f t="shared" ref="J191" si="118">IF((H191&gt;100),(H191-100),(0))</f>
        <v>356</v>
      </c>
      <c r="K191" s="88">
        <f t="shared" ref="K191" si="119">IF((J191&gt;0),(J191*W191),(0))</f>
        <v>1815.6</v>
      </c>
      <c r="L191" s="88">
        <f>(G191+I191+K191)*1</f>
        <v>2819.6</v>
      </c>
      <c r="M191" s="88">
        <f t="shared" ref="M191" si="120">L191*50%</f>
        <v>1409.8</v>
      </c>
      <c r="N191" s="90">
        <f t="shared" ref="N191" si="121">IF((Y191&gt;0),Y191,130)*50%</f>
        <v>112.5</v>
      </c>
      <c r="O191" s="88">
        <f t="shared" ref="O191" si="122">IF((F191&gt;0),0,(Y191))</f>
        <v>0</v>
      </c>
      <c r="P191" s="88">
        <v>500.03</v>
      </c>
      <c r="Q191" s="88">
        <f t="shared" ref="Q191" si="123">IF((M191&gt;0),(M191+N191+P191),(Y191)+(P191))</f>
        <v>2022.33</v>
      </c>
      <c r="R191" s="96" t="s">
        <v>51</v>
      </c>
      <c r="S191" s="44"/>
      <c r="T191" s="123"/>
      <c r="U191" s="83">
        <v>5</v>
      </c>
      <c r="V191" s="84">
        <v>5.04</v>
      </c>
      <c r="W191" s="83">
        <v>5.0999999999999996</v>
      </c>
      <c r="X191" s="83">
        <v>90</v>
      </c>
      <c r="Y191" s="83">
        <f t="shared" si="110"/>
        <v>225</v>
      </c>
      <c r="Z191" s="83">
        <v>700</v>
      </c>
      <c r="AA191" s="123"/>
    </row>
    <row r="192" spans="1:27">
      <c r="A192" s="210"/>
      <c r="B192" s="213" t="s">
        <v>247</v>
      </c>
      <c r="C192" s="214" t="s">
        <v>248</v>
      </c>
      <c r="D192" s="95">
        <v>33607</v>
      </c>
      <c r="E192" s="95">
        <v>33414</v>
      </c>
      <c r="F192" s="87">
        <f>IF((D192&gt;E192),(D192-E192),(0))/1</f>
        <v>193</v>
      </c>
      <c r="G192" s="88">
        <f t="shared" si="103"/>
        <v>500</v>
      </c>
      <c r="H192" s="16">
        <f t="shared" si="104"/>
        <v>93</v>
      </c>
      <c r="I192" s="89">
        <f t="shared" si="105"/>
        <v>468.72</v>
      </c>
      <c r="J192" s="16">
        <f t="shared" si="106"/>
        <v>0</v>
      </c>
      <c r="K192" s="88">
        <f t="shared" si="107"/>
        <v>0</v>
      </c>
      <c r="L192" s="88">
        <f>(G192+I192+K192)*1</f>
        <v>968.72</v>
      </c>
      <c r="M192" s="88">
        <f t="shared" si="108"/>
        <v>484.36</v>
      </c>
      <c r="N192" s="90">
        <f t="shared" si="113"/>
        <v>112.5</v>
      </c>
      <c r="O192" s="88">
        <f t="shared" si="109"/>
        <v>0</v>
      </c>
      <c r="P192" s="88">
        <v>764.77</v>
      </c>
      <c r="Q192" s="88">
        <f t="shared" si="114"/>
        <v>1361.63</v>
      </c>
      <c r="R192" s="96" t="s">
        <v>51</v>
      </c>
      <c r="S192" s="44"/>
      <c r="T192" s="123"/>
      <c r="U192" s="83">
        <v>5</v>
      </c>
      <c r="V192" s="84">
        <v>5.04</v>
      </c>
      <c r="W192" s="83">
        <v>5.0999999999999996</v>
      </c>
      <c r="X192" s="83">
        <v>90</v>
      </c>
      <c r="Y192" s="83">
        <f t="shared" si="110"/>
        <v>225</v>
      </c>
      <c r="Z192" s="83">
        <v>700</v>
      </c>
      <c r="AA192" s="123"/>
    </row>
    <row r="193" spans="1:27">
      <c r="A193" s="210"/>
      <c r="B193" s="94" t="s">
        <v>249</v>
      </c>
      <c r="C193" s="87" t="s">
        <v>250</v>
      </c>
      <c r="D193" s="95">
        <v>11784</v>
      </c>
      <c r="E193" s="95">
        <v>11689</v>
      </c>
      <c r="F193" s="87">
        <f>IF((D193&gt;E193),(D193-E193),(0))/1</f>
        <v>95</v>
      </c>
      <c r="G193" s="88">
        <f t="shared" si="103"/>
        <v>475</v>
      </c>
      <c r="H193" s="16">
        <f t="shared" si="104"/>
        <v>0</v>
      </c>
      <c r="I193" s="89">
        <f t="shared" si="105"/>
        <v>0</v>
      </c>
      <c r="J193" s="16">
        <f t="shared" si="106"/>
        <v>0</v>
      </c>
      <c r="K193" s="88">
        <f t="shared" si="107"/>
        <v>0</v>
      </c>
      <c r="L193" s="88">
        <f>(G193+I193+K193)*1</f>
        <v>475</v>
      </c>
      <c r="M193" s="88">
        <f t="shared" si="108"/>
        <v>237.5</v>
      </c>
      <c r="N193" s="90">
        <f t="shared" si="113"/>
        <v>112.5</v>
      </c>
      <c r="O193" s="88">
        <f t="shared" si="109"/>
        <v>0</v>
      </c>
      <c r="P193" s="88">
        <v>858.48</v>
      </c>
      <c r="Q193" s="88">
        <f t="shared" si="114"/>
        <v>1208.48</v>
      </c>
      <c r="R193" s="96" t="s">
        <v>51</v>
      </c>
      <c r="S193" s="44"/>
      <c r="T193" s="123"/>
      <c r="U193" s="83">
        <v>5</v>
      </c>
      <c r="V193" s="84">
        <v>5.04</v>
      </c>
      <c r="W193" s="83">
        <v>5.0999999999999996</v>
      </c>
      <c r="X193" s="83">
        <v>90</v>
      </c>
      <c r="Y193" s="83">
        <f t="shared" si="110"/>
        <v>225</v>
      </c>
      <c r="Z193" s="83">
        <v>700</v>
      </c>
      <c r="AA193" s="123"/>
    </row>
    <row r="194" spans="1:27">
      <c r="A194" s="210"/>
      <c r="B194" s="94" t="s">
        <v>270</v>
      </c>
      <c r="C194" s="87" t="s">
        <v>251</v>
      </c>
      <c r="D194" s="87">
        <v>55183</v>
      </c>
      <c r="E194" s="87">
        <v>54758</v>
      </c>
      <c r="F194" s="87">
        <f>IF((D194&gt;E194),(D194-E194),(0))/1</f>
        <v>425</v>
      </c>
      <c r="G194" s="88">
        <f t="shared" si="103"/>
        <v>500</v>
      </c>
      <c r="H194" s="16">
        <f t="shared" si="104"/>
        <v>325</v>
      </c>
      <c r="I194" s="89">
        <f t="shared" si="105"/>
        <v>504</v>
      </c>
      <c r="J194" s="16">
        <f t="shared" si="106"/>
        <v>225</v>
      </c>
      <c r="K194" s="88">
        <f t="shared" si="107"/>
        <v>1147.5</v>
      </c>
      <c r="L194" s="88">
        <f>(G194+I194+K194)*1</f>
        <v>2151.5</v>
      </c>
      <c r="M194" s="88">
        <f t="shared" si="108"/>
        <v>1075.75</v>
      </c>
      <c r="N194" s="90">
        <f t="shared" si="113"/>
        <v>112.5</v>
      </c>
      <c r="O194" s="88">
        <f t="shared" si="109"/>
        <v>0</v>
      </c>
      <c r="P194" s="88">
        <v>211.62</v>
      </c>
      <c r="Q194" s="88">
        <f t="shared" si="114"/>
        <v>1399.87</v>
      </c>
      <c r="R194" s="96" t="s">
        <v>51</v>
      </c>
      <c r="S194" s="44"/>
      <c r="T194" s="123"/>
      <c r="U194" s="83">
        <v>5</v>
      </c>
      <c r="V194" s="84">
        <v>5.04</v>
      </c>
      <c r="W194" s="83">
        <v>5.0999999999999996</v>
      </c>
      <c r="X194" s="83">
        <v>90</v>
      </c>
      <c r="Y194" s="83">
        <f t="shared" si="110"/>
        <v>225</v>
      </c>
      <c r="Z194" s="83">
        <v>700</v>
      </c>
      <c r="AA194" s="123"/>
    </row>
    <row r="195" spans="1:27">
      <c r="A195" s="210"/>
      <c r="B195" s="215" t="s">
        <v>252</v>
      </c>
      <c r="C195" s="87" t="s">
        <v>253</v>
      </c>
      <c r="D195" s="87">
        <v>70097</v>
      </c>
      <c r="E195" s="87">
        <v>69628</v>
      </c>
      <c r="F195" s="87">
        <f>IF((D195&gt;E195),(D195-E195),(0))/1</f>
        <v>469</v>
      </c>
      <c r="G195" s="88">
        <f t="shared" si="103"/>
        <v>500</v>
      </c>
      <c r="H195" s="16">
        <f t="shared" si="104"/>
        <v>369</v>
      </c>
      <c r="I195" s="89">
        <f t="shared" si="105"/>
        <v>504</v>
      </c>
      <c r="J195" s="16">
        <f t="shared" si="106"/>
        <v>269</v>
      </c>
      <c r="K195" s="88">
        <f t="shared" si="107"/>
        <v>1371.8999999999999</v>
      </c>
      <c r="L195" s="88">
        <f>(G195+I195+K195)*1</f>
        <v>2375.8999999999996</v>
      </c>
      <c r="M195" s="88">
        <f t="shared" si="108"/>
        <v>1187.9499999999998</v>
      </c>
      <c r="N195" s="90">
        <f t="shared" si="113"/>
        <v>112.5</v>
      </c>
      <c r="O195" s="88">
        <f t="shared" si="109"/>
        <v>0</v>
      </c>
      <c r="P195" s="88">
        <v>-252.45</v>
      </c>
      <c r="Q195" s="88">
        <f t="shared" si="114"/>
        <v>1047.9999999999998</v>
      </c>
      <c r="R195" s="96" t="s">
        <v>51</v>
      </c>
      <c r="S195" s="44"/>
      <c r="T195" s="123"/>
      <c r="U195" s="83">
        <v>5</v>
      </c>
      <c r="V195" s="84">
        <v>5.04</v>
      </c>
      <c r="W195" s="83">
        <v>5.0999999999999996</v>
      </c>
      <c r="X195" s="83">
        <v>90</v>
      </c>
      <c r="Y195" s="83">
        <f t="shared" si="110"/>
        <v>225</v>
      </c>
      <c r="Z195" s="83">
        <v>700</v>
      </c>
      <c r="AA195" s="123"/>
    </row>
    <row r="196" spans="1:27" ht="15.75" customHeight="1">
      <c r="A196" s="210"/>
      <c r="B196" s="215" t="s">
        <v>252</v>
      </c>
      <c r="C196" s="87" t="s">
        <v>254</v>
      </c>
      <c r="D196" s="87"/>
      <c r="E196" s="87"/>
      <c r="F196" s="100">
        <f t="shared" si="111"/>
        <v>0</v>
      </c>
      <c r="G196" s="91"/>
      <c r="H196" s="17"/>
      <c r="I196" s="101"/>
      <c r="J196" s="17"/>
      <c r="K196" s="91"/>
      <c r="L196" s="91">
        <f t="shared" si="112"/>
        <v>0</v>
      </c>
      <c r="M196" s="91">
        <f t="shared" si="108"/>
        <v>0</v>
      </c>
      <c r="N196" s="102">
        <f t="shared" si="113"/>
        <v>112.5</v>
      </c>
      <c r="O196" s="91">
        <f t="shared" si="109"/>
        <v>225</v>
      </c>
      <c r="P196" s="91">
        <v>0</v>
      </c>
      <c r="Q196" s="91">
        <f t="shared" si="114"/>
        <v>225</v>
      </c>
      <c r="R196" s="96" t="s">
        <v>51</v>
      </c>
      <c r="S196" s="44"/>
      <c r="T196" s="123"/>
      <c r="U196" s="83">
        <v>5</v>
      </c>
      <c r="V196" s="84">
        <v>5.04</v>
      </c>
      <c r="W196" s="83">
        <v>5.0999999999999996</v>
      </c>
      <c r="X196" s="83">
        <v>90</v>
      </c>
      <c r="Y196" s="83">
        <f t="shared" si="110"/>
        <v>225</v>
      </c>
      <c r="Z196" s="83">
        <v>700</v>
      </c>
      <c r="AA196" s="123"/>
    </row>
    <row r="197" spans="1:27">
      <c r="A197" s="210"/>
      <c r="B197" s="94" t="s">
        <v>276</v>
      </c>
      <c r="C197" s="87" t="s">
        <v>255</v>
      </c>
      <c r="D197" s="87">
        <v>12340</v>
      </c>
      <c r="E197" s="87">
        <v>12297</v>
      </c>
      <c r="F197" s="87">
        <f t="shared" ref="F197:F198" si="124">IF((D197&gt;E197),(D197-E197),(0))/1</f>
        <v>43</v>
      </c>
      <c r="G197" s="88">
        <f t="shared" ref="G197:G198" si="125">IF((F197&gt;100),(100*U197), (F197*U197))</f>
        <v>215</v>
      </c>
      <c r="H197" s="16">
        <f t="shared" ref="H197:H198" si="126">IF((F197&gt;100),(F197-100),(0))</f>
        <v>0</v>
      </c>
      <c r="I197" s="89">
        <f t="shared" ref="I197:I198" si="127">IF((H197&gt;100),(100*V197),(H197*V197))</f>
        <v>0</v>
      </c>
      <c r="J197" s="16">
        <f t="shared" ref="J197:J198" si="128">IF((H197&gt;100),(H197-100),(0))</f>
        <v>0</v>
      </c>
      <c r="K197" s="88">
        <f t="shared" ref="K197:K198" si="129">IF((J197&gt;0),(J197*W197),(0))</f>
        <v>0</v>
      </c>
      <c r="L197" s="88">
        <f t="shared" ref="L197:L198" si="130">(G197+I197+K197)*1</f>
        <v>215</v>
      </c>
      <c r="M197" s="88">
        <f t="shared" ref="M197:M198" si="131">L197*50%</f>
        <v>107.5</v>
      </c>
      <c r="N197" s="90">
        <f t="shared" ref="N197:N198" si="132">IF((Y197&gt;0),Y197,130)*50%</f>
        <v>112.5</v>
      </c>
      <c r="O197" s="88">
        <f t="shared" ref="O197:O198" si="133">IF((F197&gt;0),0,(Y197))</f>
        <v>0</v>
      </c>
      <c r="P197" s="88">
        <v>429.83</v>
      </c>
      <c r="Q197" s="88">
        <f t="shared" ref="Q197:Q198" si="134">IF((M197&gt;0),(M197+N197+P197),(Y197)+(P197))</f>
        <v>649.82999999999993</v>
      </c>
      <c r="R197" s="96" t="s">
        <v>51</v>
      </c>
      <c r="S197" s="44"/>
      <c r="T197" s="123"/>
      <c r="U197" s="83">
        <v>5</v>
      </c>
      <c r="V197" s="84">
        <v>5.04</v>
      </c>
      <c r="W197" s="83">
        <v>5.0999999999999996</v>
      </c>
      <c r="X197" s="83">
        <v>90</v>
      </c>
      <c r="Y197" s="83">
        <f t="shared" si="110"/>
        <v>225</v>
      </c>
      <c r="Z197" s="83">
        <v>700</v>
      </c>
      <c r="AA197" s="123"/>
    </row>
    <row r="198" spans="1:27">
      <c r="A198" s="210"/>
      <c r="B198" s="94" t="s">
        <v>278</v>
      </c>
      <c r="C198" s="87" t="s">
        <v>256</v>
      </c>
      <c r="D198" s="87">
        <v>35837</v>
      </c>
      <c r="E198" s="87">
        <v>35712</v>
      </c>
      <c r="F198" s="87">
        <f t="shared" si="124"/>
        <v>125</v>
      </c>
      <c r="G198" s="88">
        <f t="shared" si="125"/>
        <v>500</v>
      </c>
      <c r="H198" s="16">
        <f t="shared" si="126"/>
        <v>25</v>
      </c>
      <c r="I198" s="89">
        <f t="shared" si="127"/>
        <v>126</v>
      </c>
      <c r="J198" s="16">
        <f t="shared" si="128"/>
        <v>0</v>
      </c>
      <c r="K198" s="88">
        <f t="shared" si="129"/>
        <v>0</v>
      </c>
      <c r="L198" s="88">
        <f t="shared" si="130"/>
        <v>626</v>
      </c>
      <c r="M198" s="88">
        <f t="shared" si="131"/>
        <v>313</v>
      </c>
      <c r="N198" s="90">
        <f t="shared" si="132"/>
        <v>112.5</v>
      </c>
      <c r="O198" s="88">
        <f t="shared" si="133"/>
        <v>0</v>
      </c>
      <c r="P198" s="88">
        <v>805.64</v>
      </c>
      <c r="Q198" s="88">
        <f t="shared" si="134"/>
        <v>1231.1399999999999</v>
      </c>
      <c r="R198" s="96" t="s">
        <v>51</v>
      </c>
      <c r="S198" s="44"/>
      <c r="T198" s="123"/>
      <c r="U198" s="83">
        <v>5</v>
      </c>
      <c r="V198" s="84">
        <v>5.04</v>
      </c>
      <c r="W198" s="83">
        <v>5.0999999999999996</v>
      </c>
      <c r="X198" s="83">
        <v>90</v>
      </c>
      <c r="Y198" s="83">
        <f t="shared" si="110"/>
        <v>225</v>
      </c>
      <c r="Z198" s="83">
        <v>700</v>
      </c>
      <c r="AA198" s="123"/>
    </row>
    <row r="199" spans="1:27">
      <c r="A199" s="210"/>
      <c r="B199" s="94" t="s">
        <v>278</v>
      </c>
      <c r="C199" s="87" t="s">
        <v>258</v>
      </c>
      <c r="D199" s="87"/>
      <c r="E199" s="87"/>
      <c r="F199" s="87"/>
      <c r="G199" s="88"/>
      <c r="H199" s="16"/>
      <c r="I199" s="89"/>
      <c r="J199" s="16"/>
      <c r="K199" s="88"/>
      <c r="L199" s="88"/>
      <c r="M199" s="88"/>
      <c r="N199" s="90"/>
      <c r="O199" s="88"/>
      <c r="P199" s="88"/>
      <c r="Q199" s="88"/>
      <c r="R199" s="96" t="s">
        <v>51</v>
      </c>
      <c r="S199" s="44"/>
      <c r="T199" s="123"/>
      <c r="U199" s="83">
        <v>5</v>
      </c>
      <c r="V199" s="84">
        <v>5.04</v>
      </c>
      <c r="W199" s="83">
        <v>5.0999999999999996</v>
      </c>
      <c r="X199" s="83">
        <v>90</v>
      </c>
      <c r="Y199" s="83">
        <f t="shared" si="110"/>
        <v>225</v>
      </c>
      <c r="Z199" s="83">
        <v>700</v>
      </c>
      <c r="AA199" s="123"/>
    </row>
    <row r="200" spans="1:27">
      <c r="A200" s="210"/>
      <c r="B200" s="94" t="s">
        <v>260</v>
      </c>
      <c r="C200" s="87" t="s">
        <v>259</v>
      </c>
      <c r="D200" s="87">
        <v>36655</v>
      </c>
      <c r="E200" s="87">
        <v>36400</v>
      </c>
      <c r="F200" s="87">
        <f t="shared" ref="F200" si="135">IF((D200&gt;E200),(D200-E200),(0))/1</f>
        <v>255</v>
      </c>
      <c r="G200" s="88">
        <f t="shared" ref="G200" si="136">IF((F200&gt;100),(100*U200), (F200*U200))</f>
        <v>500</v>
      </c>
      <c r="H200" s="16">
        <f t="shared" ref="H200" si="137">IF((F200&gt;100),(F200-100),(0))</f>
        <v>155</v>
      </c>
      <c r="I200" s="89">
        <f t="shared" ref="I200" si="138">IF((H200&gt;100),(100*V200),(H200*V200))</f>
        <v>504</v>
      </c>
      <c r="J200" s="16">
        <f t="shared" ref="J200" si="139">IF((H200&gt;100),(H200-100),(0))</f>
        <v>55</v>
      </c>
      <c r="K200" s="88">
        <f t="shared" ref="K200" si="140">IF((J200&gt;0),(J200*W200),(0))</f>
        <v>280.5</v>
      </c>
      <c r="L200" s="88">
        <f t="shared" ref="L200" si="141">(G200+I200+K200)*1</f>
        <v>1284.5</v>
      </c>
      <c r="M200" s="88">
        <f t="shared" ref="M200" si="142">L200*50%</f>
        <v>642.25</v>
      </c>
      <c r="N200" s="90">
        <f t="shared" ref="N200" si="143">IF((Y200&gt;0),Y200,130)*50%</f>
        <v>112.5</v>
      </c>
      <c r="O200" s="88">
        <f t="shared" ref="O200" si="144">IF((F200&gt;0),0,(Y200))</f>
        <v>0</v>
      </c>
      <c r="P200" s="88">
        <v>1093.5899999999999</v>
      </c>
      <c r="Q200" s="88">
        <f t="shared" ref="Q200" si="145">IF((M200&gt;0),(M200+N200+P200),(Y200)+(P200))</f>
        <v>1848.34</v>
      </c>
      <c r="R200" s="96" t="s">
        <v>51</v>
      </c>
      <c r="S200" s="44"/>
      <c r="T200" s="123"/>
      <c r="U200" s="83">
        <v>5</v>
      </c>
      <c r="V200" s="84">
        <v>5.04</v>
      </c>
      <c r="W200" s="83">
        <v>5.0999999999999996</v>
      </c>
      <c r="X200" s="83">
        <v>90</v>
      </c>
      <c r="Y200" s="83">
        <f t="shared" si="110"/>
        <v>225</v>
      </c>
      <c r="Z200" s="83">
        <v>700</v>
      </c>
      <c r="AA200" s="123"/>
    </row>
    <row r="201" spans="1:27">
      <c r="A201" s="210"/>
      <c r="B201" s="94" t="s">
        <v>277</v>
      </c>
      <c r="C201" s="87" t="s">
        <v>261</v>
      </c>
      <c r="D201" s="87">
        <v>40042</v>
      </c>
      <c r="E201" s="87">
        <v>39723</v>
      </c>
      <c r="F201" s="87">
        <f>IF((D201&gt;E201),(D201-E201),(0))/1</f>
        <v>319</v>
      </c>
      <c r="G201" s="88">
        <f t="shared" si="103"/>
        <v>500</v>
      </c>
      <c r="H201" s="16">
        <f t="shared" si="104"/>
        <v>219</v>
      </c>
      <c r="I201" s="89">
        <f t="shared" si="105"/>
        <v>504</v>
      </c>
      <c r="J201" s="16">
        <f t="shared" si="106"/>
        <v>119</v>
      </c>
      <c r="K201" s="88">
        <f t="shared" si="107"/>
        <v>606.9</v>
      </c>
      <c r="L201" s="88">
        <f>(G201+I201+K201)*1</f>
        <v>1610.9</v>
      </c>
      <c r="M201" s="88">
        <f t="shared" si="108"/>
        <v>805.45</v>
      </c>
      <c r="N201" s="90">
        <f t="shared" si="113"/>
        <v>112.5</v>
      </c>
      <c r="O201" s="88">
        <f t="shared" si="109"/>
        <v>0</v>
      </c>
      <c r="P201" s="88">
        <v>1097.42</v>
      </c>
      <c r="Q201" s="88">
        <f t="shared" si="114"/>
        <v>2015.3700000000001</v>
      </c>
      <c r="R201" s="96" t="s">
        <v>51</v>
      </c>
      <c r="S201" s="44"/>
      <c r="T201" s="123"/>
      <c r="U201" s="83">
        <v>5</v>
      </c>
      <c r="V201" s="84">
        <v>5.04</v>
      </c>
      <c r="W201" s="83">
        <v>5.0999999999999996</v>
      </c>
      <c r="X201" s="83">
        <v>90</v>
      </c>
      <c r="Y201" s="83">
        <f t="shared" si="110"/>
        <v>225</v>
      </c>
      <c r="Z201" s="83">
        <v>700</v>
      </c>
      <c r="AA201" s="123"/>
    </row>
    <row r="202" spans="1:27" ht="15.75" customHeight="1">
      <c r="A202" s="210"/>
      <c r="B202" s="94" t="s">
        <v>263</v>
      </c>
      <c r="C202" s="87" t="s">
        <v>262</v>
      </c>
      <c r="D202" s="87">
        <v>29910</v>
      </c>
      <c r="E202" s="87">
        <v>29660</v>
      </c>
      <c r="F202" s="87">
        <f t="shared" ref="F202" si="146">IF((D202&gt;E202),(D202-E202),(0))/1</f>
        <v>250</v>
      </c>
      <c r="G202" s="88">
        <f t="shared" ref="G202" si="147">IF((F202&gt;100),(100*U202), (F202*U202))</f>
        <v>500</v>
      </c>
      <c r="H202" s="16">
        <f t="shared" ref="H202" si="148">IF((F202&gt;100),(F202-100),(0))</f>
        <v>150</v>
      </c>
      <c r="I202" s="89">
        <f t="shared" ref="I202" si="149">IF((H202&gt;100),(100*V202),(H202*V202))</f>
        <v>504</v>
      </c>
      <c r="J202" s="16">
        <f t="shared" ref="J202" si="150">IF((H202&gt;100),(H202-100),(0))</f>
        <v>50</v>
      </c>
      <c r="K202" s="88">
        <f t="shared" ref="K202" si="151">IF((J202&gt;0),(J202*W202),(0))</f>
        <v>254.99999999999997</v>
      </c>
      <c r="L202" s="88">
        <f t="shared" ref="L202" si="152">(G202+I202+K202)*1</f>
        <v>1259</v>
      </c>
      <c r="M202" s="88">
        <f t="shared" ref="M202" si="153">L202*50%</f>
        <v>629.5</v>
      </c>
      <c r="N202" s="90">
        <f t="shared" ref="N202" si="154">IF((Y202&gt;0),Y202,130)*50%</f>
        <v>112.5</v>
      </c>
      <c r="O202" s="88">
        <f t="shared" ref="O202" si="155">IF((F202&gt;0),0,(Y202))</f>
        <v>0</v>
      </c>
      <c r="P202" s="88">
        <f>894.59-240</f>
        <v>654.59</v>
      </c>
      <c r="Q202" s="88">
        <f t="shared" ref="Q202" si="156">IF((M202&gt;0),(M202+N202+P202),(Y202)+(P202))</f>
        <v>1396.5900000000001</v>
      </c>
      <c r="R202" s="96" t="s">
        <v>51</v>
      </c>
      <c r="S202" s="125"/>
      <c r="T202" s="123"/>
      <c r="U202" s="83">
        <v>5</v>
      </c>
      <c r="V202" s="84">
        <v>5.04</v>
      </c>
      <c r="W202" s="83">
        <v>5.0999999999999996</v>
      </c>
      <c r="X202" s="83">
        <v>90</v>
      </c>
      <c r="Y202" s="83">
        <f t="shared" si="110"/>
        <v>225</v>
      </c>
      <c r="Z202" s="83">
        <v>700</v>
      </c>
      <c r="AA202" s="123"/>
    </row>
    <row r="203" spans="1:27">
      <c r="A203" s="210"/>
      <c r="B203" s="94" t="s">
        <v>101</v>
      </c>
      <c r="C203" s="87" t="s">
        <v>264</v>
      </c>
      <c r="D203" s="87"/>
      <c r="E203" s="87"/>
      <c r="F203" s="87"/>
      <c r="G203" s="88"/>
      <c r="H203" s="16"/>
      <c r="I203" s="89"/>
      <c r="J203" s="16"/>
      <c r="K203" s="88"/>
      <c r="L203" s="88"/>
      <c r="M203" s="88"/>
      <c r="N203" s="90"/>
      <c r="O203" s="88"/>
      <c r="P203" s="88"/>
      <c r="Q203" s="88"/>
      <c r="R203" s="96" t="s">
        <v>51</v>
      </c>
      <c r="S203" s="44"/>
      <c r="T203" s="123"/>
      <c r="U203" s="83">
        <v>5</v>
      </c>
      <c r="V203" s="84">
        <v>5.04</v>
      </c>
      <c r="W203" s="83">
        <v>5.0999999999999996</v>
      </c>
      <c r="X203" s="83">
        <v>90</v>
      </c>
      <c r="Y203" s="83">
        <f t="shared" si="110"/>
        <v>225</v>
      </c>
      <c r="Z203" s="83">
        <v>700</v>
      </c>
      <c r="AA203" s="123"/>
    </row>
    <row r="204" spans="1:27">
      <c r="A204" s="210"/>
      <c r="B204" s="94" t="s">
        <v>267</v>
      </c>
      <c r="C204" s="87" t="s">
        <v>265</v>
      </c>
      <c r="D204" s="87">
        <v>43871</v>
      </c>
      <c r="E204" s="87">
        <v>43769</v>
      </c>
      <c r="F204" s="87">
        <f t="shared" ref="F204" si="157">IF((D204&gt;E204),(D204-E204),(0))/1</f>
        <v>102</v>
      </c>
      <c r="G204" s="88">
        <f t="shared" ref="G204" si="158">IF((F204&gt;100),(100*U204), (F204*U204))</f>
        <v>500</v>
      </c>
      <c r="H204" s="16">
        <f t="shared" ref="H204" si="159">IF((F204&gt;100),(F204-100),(0))</f>
        <v>2</v>
      </c>
      <c r="I204" s="89">
        <f t="shared" ref="I204" si="160">IF((H204&gt;100),(100*V204),(H204*V204))</f>
        <v>10.08</v>
      </c>
      <c r="J204" s="16">
        <f t="shared" ref="J204" si="161">IF((H204&gt;100),(H204-100),(0))</f>
        <v>0</v>
      </c>
      <c r="K204" s="88">
        <f t="shared" ref="K204" si="162">IF((J204&gt;0),(J204*W204),(0))</f>
        <v>0</v>
      </c>
      <c r="L204" s="88">
        <f t="shared" ref="L204" si="163">(G204+I204+K204)*1</f>
        <v>510.08</v>
      </c>
      <c r="M204" s="88">
        <f t="shared" ref="M204" si="164">L204*50%</f>
        <v>255.04</v>
      </c>
      <c r="N204" s="90">
        <f t="shared" ref="N204" si="165">IF((Y204&gt;0),Y204,130)*50%</f>
        <v>112.5</v>
      </c>
      <c r="O204" s="88">
        <f t="shared" ref="O204" si="166">IF((F204&gt;0),0,(Y204))</f>
        <v>0</v>
      </c>
      <c r="P204" s="88">
        <v>971.12</v>
      </c>
      <c r="Q204" s="88">
        <f t="shared" ref="Q204" si="167">IF((M204&gt;0),(M204+N204+P204),(Y204)+(P204))</f>
        <v>1338.6599999999999</v>
      </c>
      <c r="R204" s="96" t="s">
        <v>51</v>
      </c>
      <c r="S204" s="44"/>
      <c r="T204" s="123"/>
      <c r="U204" s="83">
        <v>5</v>
      </c>
      <c r="V204" s="84">
        <v>5.04</v>
      </c>
      <c r="W204" s="83">
        <v>5.0999999999999996</v>
      </c>
      <c r="X204" s="83">
        <v>90</v>
      </c>
      <c r="Y204" s="83">
        <f t="shared" si="110"/>
        <v>225</v>
      </c>
      <c r="Z204" s="83">
        <v>700</v>
      </c>
      <c r="AA204" s="123"/>
    </row>
    <row r="205" spans="1:27">
      <c r="A205" s="210"/>
      <c r="B205" s="94" t="s">
        <v>257</v>
      </c>
      <c r="C205" s="87" t="s">
        <v>266</v>
      </c>
      <c r="D205" s="87">
        <v>22650</v>
      </c>
      <c r="E205" s="87">
        <v>22442</v>
      </c>
      <c r="F205" s="87">
        <f>IF((D205&gt;E205),(D205-E205),(0))/1</f>
        <v>208</v>
      </c>
      <c r="G205" s="88">
        <f t="shared" ref="G205" si="168">IF((F205&gt;100),(100*U205), (F205*U205))</f>
        <v>500</v>
      </c>
      <c r="H205" s="16">
        <f t="shared" ref="H205" si="169">IF((F205&gt;100),(F205-100),(0))</f>
        <v>108</v>
      </c>
      <c r="I205" s="89">
        <f t="shared" ref="I205" si="170">IF((H205&gt;100),(100*V205),(H205*V205))</f>
        <v>504</v>
      </c>
      <c r="J205" s="16">
        <f t="shared" ref="J205" si="171">IF((H205&gt;100),(H205-100),(0))</f>
        <v>8</v>
      </c>
      <c r="K205" s="88">
        <f t="shared" ref="K205" si="172">IF((J205&gt;0),(J205*W205),(0))</f>
        <v>40.799999999999997</v>
      </c>
      <c r="L205" s="88">
        <f>(G205+I205+K205)*1</f>
        <v>1044.8</v>
      </c>
      <c r="M205" s="88">
        <f t="shared" ref="M205" si="173">L205*50%</f>
        <v>522.4</v>
      </c>
      <c r="N205" s="90">
        <f t="shared" ref="N205" si="174">IF((Y205&gt;0),Y205,130)*50%</f>
        <v>112.5</v>
      </c>
      <c r="O205" s="88">
        <f t="shared" ref="O205" si="175">IF((F205&gt;0),0,(Y205))</f>
        <v>0</v>
      </c>
      <c r="P205" s="88">
        <v>828.67</v>
      </c>
      <c r="Q205" s="88">
        <f t="shared" ref="Q205" si="176">IF((M205&gt;0),(M205+N205+P205),(Y205)+(P205))</f>
        <v>1463.57</v>
      </c>
      <c r="R205" s="96" t="s">
        <v>51</v>
      </c>
      <c r="S205" s="44"/>
      <c r="T205" s="123"/>
      <c r="U205" s="83">
        <v>5</v>
      </c>
      <c r="V205" s="84">
        <v>5.04</v>
      </c>
      <c r="W205" s="83">
        <v>5.0999999999999996</v>
      </c>
      <c r="X205" s="83">
        <v>90</v>
      </c>
      <c r="Y205" s="83">
        <f t="shared" si="110"/>
        <v>225</v>
      </c>
      <c r="Z205" s="83">
        <v>700</v>
      </c>
      <c r="AA205" s="123"/>
    </row>
    <row r="206" spans="1:27">
      <c r="A206" s="210"/>
      <c r="B206" s="94" t="s">
        <v>268</v>
      </c>
      <c r="C206" s="87" t="s">
        <v>272</v>
      </c>
      <c r="D206" s="95">
        <v>21636</v>
      </c>
      <c r="E206" s="95">
        <v>21445</v>
      </c>
      <c r="F206" s="87">
        <f t="shared" si="111"/>
        <v>191</v>
      </c>
      <c r="G206" s="88">
        <f t="shared" si="103"/>
        <v>500</v>
      </c>
      <c r="H206" s="16">
        <f t="shared" si="104"/>
        <v>91</v>
      </c>
      <c r="I206" s="89">
        <f t="shared" si="105"/>
        <v>458.64</v>
      </c>
      <c r="J206" s="16">
        <f t="shared" si="106"/>
        <v>0</v>
      </c>
      <c r="K206" s="88">
        <f t="shared" si="107"/>
        <v>0</v>
      </c>
      <c r="L206" s="88">
        <f t="shared" si="112"/>
        <v>958.64</v>
      </c>
      <c r="M206" s="88">
        <f t="shared" si="108"/>
        <v>479.32</v>
      </c>
      <c r="N206" s="90">
        <f t="shared" si="113"/>
        <v>112.5</v>
      </c>
      <c r="O206" s="88">
        <f t="shared" si="109"/>
        <v>0</v>
      </c>
      <c r="P206" s="88">
        <v>385.28</v>
      </c>
      <c r="Q206" s="88">
        <f t="shared" si="114"/>
        <v>977.09999999999991</v>
      </c>
      <c r="R206" s="96" t="s">
        <v>51</v>
      </c>
      <c r="S206" s="194"/>
      <c r="T206" s="123"/>
      <c r="U206" s="83">
        <v>5</v>
      </c>
      <c r="V206" s="84">
        <v>5.04</v>
      </c>
      <c r="W206" s="83">
        <v>5.0999999999999996</v>
      </c>
      <c r="X206" s="83">
        <v>90</v>
      </c>
      <c r="Y206" s="83">
        <f t="shared" si="110"/>
        <v>225</v>
      </c>
      <c r="Z206" s="83">
        <v>700</v>
      </c>
      <c r="AA206" s="123"/>
    </row>
    <row r="207" spans="1:27">
      <c r="A207" s="210"/>
      <c r="B207" s="94" t="s">
        <v>101</v>
      </c>
      <c r="C207" s="87" t="s">
        <v>273</v>
      </c>
      <c r="D207" s="100"/>
      <c r="E207" s="100"/>
      <c r="F207" s="100">
        <f t="shared" si="111"/>
        <v>0</v>
      </c>
      <c r="G207" s="91">
        <f t="shared" si="103"/>
        <v>0</v>
      </c>
      <c r="H207" s="17">
        <f t="shared" si="104"/>
        <v>0</v>
      </c>
      <c r="I207" s="101">
        <f t="shared" si="105"/>
        <v>0</v>
      </c>
      <c r="J207" s="17">
        <f t="shared" si="106"/>
        <v>0</v>
      </c>
      <c r="K207" s="91">
        <f t="shared" si="107"/>
        <v>0</v>
      </c>
      <c r="L207" s="91">
        <f t="shared" si="112"/>
        <v>0</v>
      </c>
      <c r="M207" s="91">
        <f t="shared" si="108"/>
        <v>0</v>
      </c>
      <c r="N207" s="102">
        <f t="shared" si="113"/>
        <v>112.5</v>
      </c>
      <c r="O207" s="91">
        <f t="shared" si="109"/>
        <v>225</v>
      </c>
      <c r="P207" s="91">
        <v>0</v>
      </c>
      <c r="Q207" s="91">
        <f t="shared" si="114"/>
        <v>225</v>
      </c>
      <c r="R207" s="96" t="s">
        <v>51</v>
      </c>
      <c r="S207" s="44"/>
      <c r="T207" s="123"/>
      <c r="U207" s="83">
        <v>5</v>
      </c>
      <c r="V207" s="84">
        <v>5.04</v>
      </c>
      <c r="W207" s="83">
        <v>5.0999999999999996</v>
      </c>
      <c r="X207" s="83">
        <v>90</v>
      </c>
      <c r="Y207" s="83">
        <f t="shared" si="110"/>
        <v>225</v>
      </c>
      <c r="Z207" s="83">
        <v>700</v>
      </c>
      <c r="AA207" s="123"/>
    </row>
    <row r="208" spans="1:27">
      <c r="A208" s="216"/>
      <c r="B208" s="217"/>
      <c r="C208" s="142"/>
      <c r="D208" s="218"/>
      <c r="E208" s="218"/>
      <c r="F208" s="218"/>
      <c r="G208" s="219"/>
      <c r="H208" s="32"/>
      <c r="I208" s="220"/>
      <c r="J208" s="32"/>
      <c r="K208" s="219"/>
      <c r="L208" s="219"/>
      <c r="M208" s="219"/>
      <c r="N208" s="221"/>
      <c r="O208" s="219"/>
      <c r="P208" s="219"/>
      <c r="Q208" s="219"/>
      <c r="R208" s="146"/>
      <c r="S208" s="44"/>
      <c r="T208" s="123"/>
      <c r="U208" s="83"/>
      <c r="V208" s="84"/>
      <c r="W208" s="83"/>
      <c r="X208" s="83"/>
      <c r="Y208" s="83"/>
      <c r="Z208" s="83"/>
      <c r="AA208" s="123"/>
    </row>
    <row r="209" spans="1:27">
      <c r="A209" s="216"/>
      <c r="B209" s="217"/>
      <c r="C209" s="142"/>
      <c r="D209" s="218"/>
      <c r="E209" s="218"/>
      <c r="F209" s="218"/>
      <c r="G209" s="219"/>
      <c r="H209" s="32"/>
      <c r="I209" s="220"/>
      <c r="J209" s="32"/>
      <c r="K209" s="219"/>
      <c r="L209" s="219"/>
      <c r="M209" s="219"/>
      <c r="N209" s="221"/>
      <c r="O209" s="219"/>
      <c r="P209" s="219"/>
      <c r="Q209" s="219"/>
      <c r="R209" s="146"/>
      <c r="S209" s="44"/>
      <c r="T209" s="123"/>
      <c r="U209" s="83"/>
      <c r="V209" s="84"/>
      <c r="W209" s="83"/>
      <c r="X209" s="83"/>
      <c r="Y209" s="83"/>
      <c r="Z209" s="83"/>
      <c r="AA209" s="123"/>
    </row>
    <row r="210" spans="1:27">
      <c r="A210" s="216"/>
      <c r="B210" s="217"/>
      <c r="C210" s="142"/>
      <c r="D210" s="218"/>
      <c r="E210" s="218"/>
      <c r="F210" s="218"/>
      <c r="G210" s="219"/>
      <c r="H210" s="32"/>
      <c r="I210" s="220"/>
      <c r="J210" s="32"/>
      <c r="K210" s="219"/>
      <c r="L210" s="219"/>
      <c r="M210" s="219"/>
      <c r="N210" s="221"/>
      <c r="O210" s="219"/>
      <c r="P210" s="219"/>
      <c r="Q210" s="219"/>
      <c r="R210" s="146"/>
      <c r="S210" s="44"/>
      <c r="T210" s="123"/>
      <c r="U210" s="83"/>
      <c r="V210" s="84"/>
      <c r="W210" s="83"/>
      <c r="X210" s="83"/>
      <c r="Y210" s="83"/>
      <c r="Z210" s="83"/>
      <c r="AA210" s="123"/>
    </row>
    <row r="211" spans="1:27">
      <c r="A211" s="216"/>
      <c r="B211" s="217"/>
      <c r="C211" s="142"/>
      <c r="D211" s="142"/>
      <c r="E211" s="142"/>
      <c r="F211" s="142"/>
      <c r="G211" s="143"/>
      <c r="H211" s="12"/>
      <c r="I211" s="144"/>
      <c r="J211" s="12"/>
      <c r="K211" s="143"/>
      <c r="L211" s="143"/>
      <c r="M211" s="143"/>
      <c r="N211" s="145"/>
      <c r="O211" s="143"/>
      <c r="P211" s="143"/>
      <c r="Q211" s="143"/>
      <c r="R211" s="146"/>
      <c r="S211" s="141"/>
      <c r="T211" s="141"/>
      <c r="U211" s="222"/>
      <c r="V211" s="223"/>
      <c r="W211" s="222"/>
      <c r="X211" s="222"/>
      <c r="Y211" s="222"/>
      <c r="Z211" s="222"/>
      <c r="AA211" s="140"/>
    </row>
    <row r="212" spans="1:27">
      <c r="A212" s="216"/>
      <c r="B212" s="217"/>
      <c r="C212" s="142"/>
      <c r="D212" s="218"/>
      <c r="E212" s="218"/>
      <c r="F212" s="218"/>
      <c r="G212" s="219"/>
      <c r="H212" s="32"/>
      <c r="I212" s="220"/>
      <c r="J212" s="32"/>
      <c r="K212" s="219"/>
      <c r="L212" s="219"/>
      <c r="M212" s="219"/>
      <c r="N212" s="221"/>
      <c r="O212" s="219"/>
      <c r="P212" s="219"/>
      <c r="Q212" s="219"/>
      <c r="R212" s="146"/>
      <c r="S212" s="44"/>
      <c r="T212" s="44"/>
      <c r="U212" s="224"/>
      <c r="V212" s="54"/>
      <c r="W212" s="224"/>
      <c r="X212" s="224"/>
      <c r="Y212" s="224"/>
      <c r="Z212" s="224"/>
      <c r="AA212" s="140"/>
    </row>
    <row r="213" spans="1:27">
      <c r="A213" s="216"/>
      <c r="B213" s="217"/>
      <c r="C213" s="142"/>
      <c r="D213" s="218"/>
      <c r="E213" s="218"/>
      <c r="F213" s="218"/>
      <c r="G213" s="219"/>
      <c r="H213" s="32"/>
      <c r="I213" s="220"/>
      <c r="J213" s="32"/>
      <c r="K213" s="219"/>
      <c r="L213" s="219"/>
      <c r="M213" s="219"/>
      <c r="N213" s="221"/>
      <c r="O213" s="219"/>
      <c r="P213" s="219"/>
      <c r="Q213" s="219"/>
      <c r="R213" s="146"/>
      <c r="S213" s="44"/>
      <c r="T213" s="44"/>
      <c r="U213" s="224"/>
      <c r="V213" s="54"/>
      <c r="W213" s="224"/>
      <c r="X213" s="224"/>
      <c r="Y213" s="224"/>
      <c r="Z213" s="224"/>
      <c r="AA213" s="140"/>
    </row>
    <row r="214" spans="1:27">
      <c r="A214" s="216"/>
      <c r="B214" s="217"/>
      <c r="C214" s="142"/>
      <c r="D214" s="218"/>
      <c r="E214" s="218"/>
      <c r="F214" s="218"/>
      <c r="G214" s="219"/>
      <c r="H214" s="32"/>
      <c r="I214" s="220"/>
      <c r="J214" s="32"/>
      <c r="K214" s="219"/>
      <c r="L214" s="219"/>
      <c r="M214" s="219"/>
      <c r="N214" s="221"/>
      <c r="O214" s="219"/>
      <c r="P214" s="219"/>
      <c r="Q214" s="219"/>
      <c r="R214" s="146"/>
      <c r="S214" s="44"/>
      <c r="T214" s="44"/>
      <c r="U214" s="224"/>
      <c r="V214" s="54"/>
      <c r="W214" s="224"/>
      <c r="X214" s="224"/>
      <c r="Y214" s="224"/>
      <c r="Z214" s="224"/>
      <c r="AA214" s="140"/>
    </row>
    <row r="215" spans="1:27">
      <c r="A215" s="216"/>
      <c r="B215" s="217"/>
      <c r="C215" s="142"/>
      <c r="D215" s="218"/>
      <c r="E215" s="218"/>
      <c r="F215" s="218"/>
      <c r="G215" s="219"/>
      <c r="H215" s="32"/>
      <c r="I215" s="220"/>
      <c r="J215" s="32"/>
      <c r="K215" s="219"/>
      <c r="L215" s="219"/>
      <c r="M215" s="219"/>
      <c r="N215" s="221"/>
      <c r="O215" s="219"/>
      <c r="P215" s="219"/>
      <c r="Q215" s="219"/>
      <c r="R215" s="146"/>
      <c r="S215" s="44"/>
      <c r="T215" s="44"/>
      <c r="U215" s="224"/>
      <c r="V215" s="54"/>
      <c r="W215" s="224"/>
      <c r="X215" s="224"/>
      <c r="Y215" s="224"/>
      <c r="Z215" s="224"/>
      <c r="AA215" s="140"/>
    </row>
    <row r="216" spans="1:27">
      <c r="A216" s="216"/>
      <c r="B216" s="217"/>
      <c r="C216" s="142"/>
      <c r="D216" s="218"/>
      <c r="E216" s="218"/>
      <c r="F216" s="218"/>
      <c r="G216" s="219"/>
      <c r="H216" s="32"/>
      <c r="I216" s="220"/>
      <c r="J216" s="32"/>
      <c r="K216" s="219"/>
      <c r="L216" s="219"/>
      <c r="M216" s="219"/>
      <c r="N216" s="221"/>
      <c r="O216" s="219"/>
      <c r="P216" s="219"/>
      <c r="Q216" s="219"/>
      <c r="R216" s="146"/>
      <c r="S216" s="44"/>
      <c r="T216" s="44"/>
      <c r="U216" s="224"/>
      <c r="V216" s="54"/>
      <c r="W216" s="224"/>
      <c r="X216" s="224"/>
      <c r="Y216" s="224"/>
      <c r="Z216" s="224"/>
      <c r="AA216" s="140"/>
    </row>
    <row r="217" spans="1:27">
      <c r="A217" s="28"/>
      <c r="B217" s="29"/>
      <c r="C217" s="9"/>
      <c r="D217" s="30"/>
      <c r="E217" s="30"/>
      <c r="F217" s="30"/>
      <c r="G217" s="31"/>
      <c r="H217" s="32"/>
      <c r="I217" s="33"/>
      <c r="J217" s="34"/>
      <c r="K217" s="31"/>
      <c r="L217" s="31"/>
      <c r="M217" s="31"/>
      <c r="N217" s="35"/>
      <c r="O217" s="31"/>
      <c r="P217" s="31"/>
      <c r="Q217" s="31"/>
      <c r="R217" s="7"/>
      <c r="S217" s="4"/>
      <c r="T217" s="4"/>
      <c r="U217" s="6"/>
      <c r="V217" s="5"/>
      <c r="W217" s="6"/>
      <c r="X217" s="6"/>
      <c r="Y217" s="6"/>
      <c r="Z217" s="6"/>
    </row>
    <row r="218" spans="1:27">
      <c r="A218" s="28"/>
      <c r="B218" s="29"/>
      <c r="C218" s="9"/>
      <c r="D218" s="30"/>
      <c r="E218" s="30"/>
      <c r="F218" s="30"/>
      <c r="G218" s="31"/>
      <c r="H218" s="32"/>
      <c r="I218" s="33"/>
      <c r="J218" s="34"/>
      <c r="K218" s="31"/>
      <c r="L218" s="31"/>
      <c r="M218" s="31"/>
      <c r="N218" s="35"/>
      <c r="O218" s="31"/>
      <c r="P218" s="31"/>
      <c r="Q218" s="31"/>
      <c r="R218" s="7"/>
      <c r="S218" s="4"/>
      <c r="T218" s="4"/>
      <c r="U218" s="6"/>
      <c r="V218" s="5"/>
      <c r="W218" s="6"/>
      <c r="X218" s="6"/>
      <c r="Y218" s="6"/>
      <c r="Z218" s="6"/>
    </row>
    <row r="219" spans="1:27">
      <c r="A219" s="28"/>
      <c r="B219" s="29"/>
      <c r="C219" s="9"/>
      <c r="D219" s="30"/>
      <c r="E219" s="30"/>
      <c r="F219" s="30"/>
      <c r="G219" s="31"/>
      <c r="H219" s="32"/>
      <c r="I219" s="33"/>
      <c r="J219" s="34"/>
      <c r="K219" s="31"/>
      <c r="L219" s="31"/>
      <c r="M219" s="31"/>
      <c r="N219" s="35"/>
      <c r="O219" s="31"/>
      <c r="P219" s="31"/>
      <c r="Q219" s="31"/>
      <c r="R219" s="7"/>
      <c r="S219" s="4"/>
      <c r="T219" s="4"/>
      <c r="U219" s="6"/>
      <c r="V219" s="5"/>
      <c r="W219" s="6"/>
      <c r="X219" s="6"/>
      <c r="Y219" s="6"/>
      <c r="Z219" s="6"/>
    </row>
    <row r="220" spans="1:27">
      <c r="A220" s="28"/>
      <c r="B220" s="29"/>
      <c r="C220" s="9"/>
      <c r="D220" s="30"/>
      <c r="E220" s="30"/>
      <c r="F220" s="30"/>
      <c r="G220" s="31"/>
      <c r="H220" s="32"/>
      <c r="I220" s="33"/>
      <c r="J220" s="34"/>
      <c r="K220" s="31"/>
      <c r="L220" s="31"/>
      <c r="M220" s="31"/>
      <c r="N220" s="35"/>
      <c r="O220" s="31"/>
      <c r="P220" s="31"/>
      <c r="Q220" s="31"/>
      <c r="R220" s="7"/>
      <c r="S220" s="4"/>
      <c r="T220" s="4"/>
      <c r="U220" s="6"/>
      <c r="V220" s="5"/>
      <c r="W220" s="6"/>
      <c r="X220" s="6"/>
      <c r="Y220" s="6"/>
      <c r="Z220" s="6"/>
    </row>
    <row r="221" spans="1:27">
      <c r="D221" s="4"/>
      <c r="E221" s="10"/>
      <c r="F221" s="9"/>
      <c r="G221" s="8"/>
      <c r="H221" s="12"/>
      <c r="I221" s="13"/>
      <c r="J221" s="14"/>
      <c r="K221" s="8"/>
      <c r="L221" s="8"/>
      <c r="M221" s="8"/>
      <c r="N221" s="11"/>
      <c r="O221" s="8"/>
      <c r="P221" s="8"/>
      <c r="Q221" s="8"/>
      <c r="R221" s="7"/>
      <c r="S221" s="4"/>
      <c r="T221" s="4"/>
      <c r="U221" s="6"/>
      <c r="V221" s="5"/>
      <c r="W221" s="6"/>
      <c r="X221" s="6"/>
      <c r="Y221" s="6"/>
      <c r="Z221" s="6"/>
    </row>
    <row r="222" spans="1:27">
      <c r="D222" s="4"/>
      <c r="E222" s="10"/>
      <c r="F222" s="9"/>
      <c r="G222" s="8"/>
      <c r="H222" s="12"/>
      <c r="I222" s="13"/>
      <c r="J222" s="14"/>
      <c r="K222" s="8"/>
      <c r="L222" s="8"/>
      <c r="M222" s="8"/>
      <c r="N222" s="11"/>
      <c r="O222" s="8"/>
      <c r="P222" s="8"/>
      <c r="Q222" s="8"/>
      <c r="R222" s="7"/>
      <c r="S222" s="4"/>
      <c r="T222" s="4"/>
      <c r="U222" s="6"/>
      <c r="V222" s="5"/>
      <c r="W222" s="6"/>
      <c r="X222" s="6"/>
      <c r="Y222" s="6"/>
      <c r="Z222" s="6"/>
    </row>
    <row r="223" spans="1:27">
      <c r="D223" s="4"/>
      <c r="E223" s="10"/>
      <c r="F223" s="9"/>
      <c r="G223" s="8"/>
      <c r="H223" s="12"/>
      <c r="I223" s="13"/>
      <c r="J223" s="14"/>
      <c r="K223" s="8"/>
      <c r="L223" s="8"/>
      <c r="M223" s="8"/>
      <c r="N223" s="11"/>
      <c r="O223" s="8"/>
      <c r="P223" s="8"/>
      <c r="Q223" s="8"/>
      <c r="R223" s="7"/>
      <c r="S223" s="4"/>
      <c r="T223" s="4"/>
      <c r="U223" s="6"/>
      <c r="V223" s="5"/>
      <c r="W223" s="6"/>
      <c r="X223" s="6"/>
      <c r="Y223" s="6"/>
      <c r="Z223" s="6"/>
    </row>
  </sheetData>
  <sheetProtection password="E09D" sheet="1" objects="1" scenarios="1"/>
  <mergeCells count="17">
    <mergeCell ref="A145:A177"/>
    <mergeCell ref="A186:A207"/>
    <mergeCell ref="B169:B171"/>
    <mergeCell ref="C169:C171"/>
    <mergeCell ref="B155:B157"/>
    <mergeCell ref="C155:C157"/>
    <mergeCell ref="B130:B132"/>
    <mergeCell ref="C130:C132"/>
    <mergeCell ref="B114:B116"/>
    <mergeCell ref="C114:C116"/>
    <mergeCell ref="A79:A84"/>
    <mergeCell ref="A106:A137"/>
    <mergeCell ref="B1:R2"/>
    <mergeCell ref="A9:A33"/>
    <mergeCell ref="A38:A71"/>
    <mergeCell ref="P5:Q5"/>
    <mergeCell ref="L6:M6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2025-05-09T07:30:14Z</cp:lastPrinted>
  <dcterms:created xsi:type="dcterms:W3CDTF">2014-10-09T14:42:46Z</dcterms:created>
  <dcterms:modified xsi:type="dcterms:W3CDTF">2025-05-09T13:36:00Z</dcterms:modified>
</cp:coreProperties>
</file>