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134" i="4"/>
  <c r="F118" l="1"/>
  <c r="F162"/>
  <c r="F68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183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42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03"/>
  <c r="Y80"/>
  <c r="Y81"/>
  <c r="Y82"/>
  <c r="Y83"/>
  <c r="Y84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26"/>
  <c r="F60" l="1"/>
  <c r="F53"/>
  <c r="F173"/>
  <c r="F164"/>
  <c r="F159"/>
  <c r="F147"/>
  <c r="F144"/>
  <c r="F124"/>
  <c r="F64"/>
  <c r="F55"/>
  <c r="F51"/>
  <c r="F47"/>
  <c r="F43"/>
  <c r="F83"/>
  <c r="F169"/>
  <c r="F158"/>
  <c r="F151"/>
  <c r="F142"/>
  <c r="F119"/>
  <c r="F116"/>
  <c r="F114"/>
  <c r="F104"/>
  <c r="F52" l="1"/>
  <c r="F150"/>
  <c r="F121" l="1"/>
  <c r="F84"/>
  <c r="G84" s="1"/>
  <c r="N84"/>
  <c r="F117"/>
  <c r="F17"/>
  <c r="F49"/>
  <c r="F198"/>
  <c r="O84" l="1"/>
  <c r="H84"/>
  <c r="I84" s="1"/>
  <c r="J84" l="1"/>
  <c r="K84" s="1"/>
  <c r="L84" s="1"/>
  <c r="M84" s="1"/>
  <c r="Q84" s="1"/>
  <c r="N188"/>
  <c r="F188"/>
  <c r="O188" s="1"/>
  <c r="N201"/>
  <c r="F201"/>
  <c r="O201" s="1"/>
  <c r="G198"/>
  <c r="H198"/>
  <c r="J198" s="1"/>
  <c r="K198" s="1"/>
  <c r="N198"/>
  <c r="O198"/>
  <c r="N202"/>
  <c r="F202"/>
  <c r="H202" s="1"/>
  <c r="N199"/>
  <c r="F199"/>
  <c r="H199" s="1"/>
  <c r="N197"/>
  <c r="F197"/>
  <c r="H197" s="1"/>
  <c r="N195"/>
  <c r="F195"/>
  <c r="H195" s="1"/>
  <c r="N194"/>
  <c r="F194"/>
  <c r="O194" s="1"/>
  <c r="N183"/>
  <c r="F183"/>
  <c r="O183" s="1"/>
  <c r="G195" l="1"/>
  <c r="G197"/>
  <c r="G199"/>
  <c r="G202"/>
  <c r="O195"/>
  <c r="O197"/>
  <c r="O199"/>
  <c r="O202"/>
  <c r="H188"/>
  <c r="G188"/>
  <c r="H201"/>
  <c r="G201"/>
  <c r="I198"/>
  <c r="L198" s="1"/>
  <c r="I202"/>
  <c r="J202"/>
  <c r="K202" s="1"/>
  <c r="I199"/>
  <c r="J199"/>
  <c r="K199" s="1"/>
  <c r="I197"/>
  <c r="J197"/>
  <c r="K197" s="1"/>
  <c r="I195"/>
  <c r="J195"/>
  <c r="K195" s="1"/>
  <c r="H194"/>
  <c r="G194"/>
  <c r="H183"/>
  <c r="G183"/>
  <c r="L202" l="1"/>
  <c r="M202" s="1"/>
  <c r="Q202" s="1"/>
  <c r="L199"/>
  <c r="M199" s="1"/>
  <c r="Q199" s="1"/>
  <c r="L195"/>
  <c r="M195" s="1"/>
  <c r="Q195" s="1"/>
  <c r="L197"/>
  <c r="M197" s="1"/>
  <c r="Q197" s="1"/>
  <c r="M198"/>
  <c r="Q198" s="1"/>
  <c r="I188"/>
  <c r="J188"/>
  <c r="K188" s="1"/>
  <c r="J201"/>
  <c r="K201" s="1"/>
  <c r="I201"/>
  <c r="I194"/>
  <c r="J194"/>
  <c r="K194" s="1"/>
  <c r="J183"/>
  <c r="K183" s="1"/>
  <c r="I183"/>
  <c r="F40"/>
  <c r="F161"/>
  <c r="L188" l="1"/>
  <c r="M188" s="1"/>
  <c r="Q188" s="1"/>
  <c r="L201"/>
  <c r="M201" s="1"/>
  <c r="Q201" s="1"/>
  <c r="L194"/>
  <c r="M194" s="1"/>
  <c r="Q194" s="1"/>
  <c r="L183"/>
  <c r="M183" s="1"/>
  <c r="Q183" s="1"/>
  <c r="F125"/>
  <c r="F25" l="1"/>
  <c r="F57"/>
  <c r="F65"/>
  <c r="F44" l="1"/>
  <c r="F155" l="1"/>
  <c r="F152"/>
  <c r="F143"/>
  <c r="F103"/>
  <c r="F190"/>
  <c r="F63"/>
  <c r="F38"/>
  <c r="F163"/>
  <c r="F174"/>
  <c r="F148" l="1"/>
  <c r="F145"/>
  <c r="F133" l="1"/>
  <c r="F123"/>
  <c r="F105"/>
  <c r="F59"/>
  <c r="F50"/>
  <c r="F81" l="1"/>
  <c r="F170" l="1"/>
  <c r="F15" l="1"/>
  <c r="N204" l="1"/>
  <c r="F204"/>
  <c r="H204" s="1"/>
  <c r="I204" s="1"/>
  <c r="N203"/>
  <c r="F203"/>
  <c r="N193"/>
  <c r="L193"/>
  <c r="M193" s="1"/>
  <c r="F193"/>
  <c r="N192"/>
  <c r="F192"/>
  <c r="H192" s="1"/>
  <c r="N191"/>
  <c r="F191"/>
  <c r="H191" s="1"/>
  <c r="N190"/>
  <c r="H190"/>
  <c r="N189"/>
  <c r="F189"/>
  <c r="H189" s="1"/>
  <c r="N187"/>
  <c r="F187"/>
  <c r="H187" s="1"/>
  <c r="Q186"/>
  <c r="N185"/>
  <c r="F185"/>
  <c r="O185" s="1"/>
  <c r="N184"/>
  <c r="F184"/>
  <c r="G184" s="1"/>
  <c r="H184" l="1"/>
  <c r="J184" s="1"/>
  <c r="K184" s="1"/>
  <c r="Q193"/>
  <c r="O193"/>
  <c r="O203"/>
  <c r="H203"/>
  <c r="I203" s="1"/>
  <c r="G190"/>
  <c r="G192"/>
  <c r="H185"/>
  <c r="G185"/>
  <c r="O190"/>
  <c r="O192"/>
  <c r="O187"/>
  <c r="G189"/>
  <c r="O191"/>
  <c r="G204"/>
  <c r="O204"/>
  <c r="G187"/>
  <c r="O189"/>
  <c r="G191"/>
  <c r="G203"/>
  <c r="I189"/>
  <c r="J189"/>
  <c r="K189" s="1"/>
  <c r="I192"/>
  <c r="J192"/>
  <c r="K192" s="1"/>
  <c r="I187"/>
  <c r="J187"/>
  <c r="K187" s="1"/>
  <c r="I191"/>
  <c r="J191"/>
  <c r="K191" s="1"/>
  <c r="I190"/>
  <c r="J190"/>
  <c r="K190" s="1"/>
  <c r="O184"/>
  <c r="J204"/>
  <c r="K204" s="1"/>
  <c r="L190" l="1"/>
  <c r="M190" s="1"/>
  <c r="Q190" s="1"/>
  <c r="I184"/>
  <c r="L184" s="1"/>
  <c r="M184" s="1"/>
  <c r="Q184" s="1"/>
  <c r="J203"/>
  <c r="K203" s="1"/>
  <c r="L203" s="1"/>
  <c r="M203" s="1"/>
  <c r="Q203" s="1"/>
  <c r="L192"/>
  <c r="M192" s="1"/>
  <c r="Q192" s="1"/>
  <c r="L187"/>
  <c r="M187" s="1"/>
  <c r="Q187" s="1"/>
  <c r="J185"/>
  <c r="K185" s="1"/>
  <c r="I185"/>
  <c r="L204"/>
  <c r="M204" s="1"/>
  <c r="Q204" s="1"/>
  <c r="L191"/>
  <c r="M191" s="1"/>
  <c r="Q191" s="1"/>
  <c r="L189"/>
  <c r="M189" s="1"/>
  <c r="Q189" s="1"/>
  <c r="L185" l="1"/>
  <c r="M185" s="1"/>
  <c r="Q185" s="1"/>
  <c r="F165" l="1"/>
  <c r="F166" l="1"/>
  <c r="F156"/>
  <c r="F27" l="1"/>
  <c r="F149"/>
  <c r="F127" l="1"/>
  <c r="F56" l="1"/>
  <c r="N107" l="1"/>
  <c r="F132"/>
  <c r="F18" l="1"/>
  <c r="F160" l="1"/>
  <c r="F131" l="1"/>
  <c r="F130"/>
  <c r="F122"/>
  <c r="F115"/>
  <c r="F80" l="1"/>
  <c r="F108" l="1"/>
  <c r="F67"/>
  <c r="F120" l="1"/>
  <c r="F46"/>
  <c r="F61"/>
  <c r="F106" l="1"/>
  <c r="F54" l="1"/>
  <c r="F42" l="1"/>
  <c r="F157" l="1"/>
  <c r="F21" l="1"/>
  <c r="F69" l="1"/>
  <c r="F9" l="1"/>
  <c r="F111" l="1"/>
  <c r="N83" l="1"/>
  <c r="N155" l="1"/>
  <c r="N171"/>
  <c r="N172"/>
  <c r="N173"/>
  <c r="N174"/>
  <c r="F171"/>
  <c r="F172"/>
  <c r="N170"/>
  <c r="N169"/>
  <c r="N166"/>
  <c r="N165"/>
  <c r="N164"/>
  <c r="N163"/>
  <c r="N162"/>
  <c r="N161"/>
  <c r="N157"/>
  <c r="N158"/>
  <c r="N159"/>
  <c r="N160"/>
  <c r="N156"/>
  <c r="N152"/>
  <c r="N144"/>
  <c r="N145"/>
  <c r="N146"/>
  <c r="N147"/>
  <c r="N148"/>
  <c r="N149"/>
  <c r="N150"/>
  <c r="N151"/>
  <c r="G144"/>
  <c r="F146"/>
  <c r="G149"/>
  <c r="N143"/>
  <c r="N142"/>
  <c r="N134"/>
  <c r="N133"/>
  <c r="N132"/>
  <c r="N131"/>
  <c r="N130"/>
  <c r="N127"/>
  <c r="N126"/>
  <c r="N125"/>
  <c r="N115"/>
  <c r="N116"/>
  <c r="N117"/>
  <c r="N118"/>
  <c r="N119"/>
  <c r="N120"/>
  <c r="N121"/>
  <c r="N122"/>
  <c r="N123"/>
  <c r="N124"/>
  <c r="N114"/>
  <c r="N111"/>
  <c r="N105"/>
  <c r="N106"/>
  <c r="N108"/>
  <c r="N109"/>
  <c r="N110"/>
  <c r="F107"/>
  <c r="F109"/>
  <c r="F110"/>
  <c r="N104"/>
  <c r="N103"/>
  <c r="N80"/>
  <c r="N81"/>
  <c r="N82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O48" s="1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49" l="1"/>
  <c r="J149" s="1"/>
  <c r="K149" s="1"/>
  <c r="H144"/>
  <c r="J144" s="1"/>
  <c r="K144" s="1"/>
  <c r="I149" l="1"/>
  <c r="L149" s="1"/>
  <c r="I144"/>
  <c r="L144" s="1"/>
  <c r="O162" l="1"/>
  <c r="H162" l="1"/>
  <c r="J162" s="1"/>
  <c r="K162" s="1"/>
  <c r="G162"/>
  <c r="I162" l="1"/>
  <c r="L162" s="1"/>
  <c r="M162" l="1"/>
  <c r="Q162" s="1"/>
  <c r="G145" l="1"/>
  <c r="H145" l="1"/>
  <c r="I145" l="1"/>
  <c r="J145"/>
  <c r="K145" s="1"/>
  <c r="L145" l="1"/>
  <c r="M145" s="1"/>
  <c r="Q145" s="1"/>
  <c r="O145" l="1"/>
  <c r="G33" l="1"/>
  <c r="O159"/>
  <c r="H33" l="1"/>
  <c r="I33" s="1"/>
  <c r="J33" l="1"/>
  <c r="K33" s="1"/>
  <c r="L33" s="1"/>
  <c r="M33" l="1"/>
  <c r="Q33" s="1"/>
  <c r="O81"/>
  <c r="G104"/>
  <c r="G108"/>
  <c r="G116"/>
  <c r="G120"/>
  <c r="G123"/>
  <c r="G124"/>
  <c r="G133"/>
  <c r="G142"/>
  <c r="G148"/>
  <c r="G152"/>
  <c r="G158"/>
  <c r="G164"/>
  <c r="G166"/>
  <c r="G170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73"/>
  <c r="H173"/>
  <c r="G173"/>
  <c r="H171"/>
  <c r="G171"/>
  <c r="O169"/>
  <c r="H169"/>
  <c r="G169"/>
  <c r="O165"/>
  <c r="H165"/>
  <c r="G165"/>
  <c r="H163"/>
  <c r="G163"/>
  <c r="O161"/>
  <c r="H161"/>
  <c r="G161"/>
  <c r="H159"/>
  <c r="G159"/>
  <c r="H157"/>
  <c r="G157"/>
  <c r="O155"/>
  <c r="H155"/>
  <c r="G155"/>
  <c r="H151"/>
  <c r="G151"/>
  <c r="O149"/>
  <c r="H147"/>
  <c r="G147"/>
  <c r="H143"/>
  <c r="G143"/>
  <c r="O134"/>
  <c r="H134"/>
  <c r="G134"/>
  <c r="O132"/>
  <c r="H132"/>
  <c r="G132"/>
  <c r="O130"/>
  <c r="H130"/>
  <c r="G130"/>
  <c r="O126"/>
  <c r="H126"/>
  <c r="G126"/>
  <c r="O124"/>
  <c r="H124"/>
  <c r="H121"/>
  <c r="G121"/>
  <c r="O119"/>
  <c r="H119"/>
  <c r="G119"/>
  <c r="H117"/>
  <c r="G117"/>
  <c r="H115"/>
  <c r="G115"/>
  <c r="H111"/>
  <c r="G111"/>
  <c r="O109"/>
  <c r="H109"/>
  <c r="G109"/>
  <c r="O107"/>
  <c r="H107"/>
  <c r="G107"/>
  <c r="O105"/>
  <c r="H105"/>
  <c r="G105"/>
  <c r="H103"/>
  <c r="G103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74"/>
  <c r="H174"/>
  <c r="H172"/>
  <c r="H170"/>
  <c r="O166"/>
  <c r="H166"/>
  <c r="O164"/>
  <c r="H164"/>
  <c r="O160"/>
  <c r="H160"/>
  <c r="O158"/>
  <c r="H158"/>
  <c r="O156"/>
  <c r="H156"/>
  <c r="O152"/>
  <c r="H152"/>
  <c r="O150"/>
  <c r="H150"/>
  <c r="O148"/>
  <c r="H148"/>
  <c r="O146"/>
  <c r="H146"/>
  <c r="O142"/>
  <c r="H142"/>
  <c r="H133"/>
  <c r="O131"/>
  <c r="H131"/>
  <c r="H127"/>
  <c r="H125"/>
  <c r="H123"/>
  <c r="O122"/>
  <c r="H122"/>
  <c r="H120"/>
  <c r="O118"/>
  <c r="H118"/>
  <c r="H116"/>
  <c r="O114"/>
  <c r="H114"/>
  <c r="O110"/>
  <c r="H110"/>
  <c r="O108"/>
  <c r="H108"/>
  <c r="O106"/>
  <c r="H106"/>
  <c r="O104"/>
  <c r="H104"/>
  <c r="O82"/>
  <c r="H82"/>
  <c r="G82"/>
  <c r="O80"/>
  <c r="H80"/>
  <c r="G80"/>
  <c r="G26"/>
  <c r="G22"/>
  <c r="G174"/>
  <c r="G172"/>
  <c r="G160"/>
  <c r="G156"/>
  <c r="G150"/>
  <c r="G146"/>
  <c r="G131"/>
  <c r="G127"/>
  <c r="G125"/>
  <c r="G122"/>
  <c r="G118"/>
  <c r="G114"/>
  <c r="G110"/>
  <c r="G106"/>
  <c r="G83"/>
  <c r="G81"/>
  <c r="G79"/>
  <c r="H83"/>
  <c r="H81"/>
  <c r="H79"/>
  <c r="L68" l="1"/>
  <c r="M68" s="1"/>
  <c r="Q68" s="1"/>
  <c r="L60"/>
  <c r="M60" s="1"/>
  <c r="Q60" s="1"/>
  <c r="L64"/>
  <c r="M64" s="1"/>
  <c r="Q64" s="1"/>
  <c r="L17"/>
  <c r="M17" s="1"/>
  <c r="Q17" s="1"/>
  <c r="L25"/>
  <c r="M25" s="1"/>
  <c r="Q25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105"/>
  <c r="K105" s="1"/>
  <c r="I105"/>
  <c r="J109"/>
  <c r="K109" s="1"/>
  <c r="I109"/>
  <c r="J117"/>
  <c r="K117" s="1"/>
  <c r="I117"/>
  <c r="J121"/>
  <c r="K121" s="1"/>
  <c r="I121"/>
  <c r="J124"/>
  <c r="K124" s="1"/>
  <c r="I124"/>
  <c r="J126"/>
  <c r="K126" s="1"/>
  <c r="I126"/>
  <c r="J130"/>
  <c r="K130" s="1"/>
  <c r="I130"/>
  <c r="J159"/>
  <c r="K159" s="1"/>
  <c r="I159"/>
  <c r="J165"/>
  <c r="K165" s="1"/>
  <c r="I165"/>
  <c r="J171"/>
  <c r="K171" s="1"/>
  <c r="I171"/>
  <c r="J83"/>
  <c r="K83" s="1"/>
  <c r="I83"/>
  <c r="J80"/>
  <c r="K80" s="1"/>
  <c r="I80"/>
  <c r="J104"/>
  <c r="K104" s="1"/>
  <c r="I104"/>
  <c r="I106"/>
  <c r="J106"/>
  <c r="K106" s="1"/>
  <c r="J108"/>
  <c r="K108" s="1"/>
  <c r="I108"/>
  <c r="I110"/>
  <c r="J110"/>
  <c r="K110" s="1"/>
  <c r="I114"/>
  <c r="J114"/>
  <c r="K114" s="1"/>
  <c r="J116"/>
  <c r="K116" s="1"/>
  <c r="I116"/>
  <c r="I118"/>
  <c r="J118"/>
  <c r="K118" s="1"/>
  <c r="J120"/>
  <c r="K120" s="1"/>
  <c r="I120"/>
  <c r="I122"/>
  <c r="J122"/>
  <c r="K122" s="1"/>
  <c r="J123"/>
  <c r="K123" s="1"/>
  <c r="I123"/>
  <c r="I125"/>
  <c r="J125"/>
  <c r="K125" s="1"/>
  <c r="I127"/>
  <c r="J127"/>
  <c r="K127" s="1"/>
  <c r="I131"/>
  <c r="J131"/>
  <c r="K131" s="1"/>
  <c r="J133"/>
  <c r="K133" s="1"/>
  <c r="I133"/>
  <c r="J142"/>
  <c r="K142" s="1"/>
  <c r="I142"/>
  <c r="I146"/>
  <c r="J146"/>
  <c r="K146" s="1"/>
  <c r="J148"/>
  <c r="K148" s="1"/>
  <c r="I148"/>
  <c r="I150"/>
  <c r="J150"/>
  <c r="K150" s="1"/>
  <c r="J152"/>
  <c r="K152" s="1"/>
  <c r="I152"/>
  <c r="I156"/>
  <c r="J156"/>
  <c r="K156" s="1"/>
  <c r="J158"/>
  <c r="K158" s="1"/>
  <c r="I158"/>
  <c r="I160"/>
  <c r="J160"/>
  <c r="K160" s="1"/>
  <c r="J164"/>
  <c r="K164" s="1"/>
  <c r="I164"/>
  <c r="J166"/>
  <c r="K166" s="1"/>
  <c r="I166"/>
  <c r="J170"/>
  <c r="K170" s="1"/>
  <c r="I170"/>
  <c r="I172"/>
  <c r="J172"/>
  <c r="K172" s="1"/>
  <c r="I174"/>
  <c r="J174"/>
  <c r="K174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103"/>
  <c r="K103" s="1"/>
  <c r="I103"/>
  <c r="J107"/>
  <c r="K107" s="1"/>
  <c r="I107"/>
  <c r="J111"/>
  <c r="K111" s="1"/>
  <c r="I111"/>
  <c r="J115"/>
  <c r="K115" s="1"/>
  <c r="I115"/>
  <c r="J119"/>
  <c r="K119" s="1"/>
  <c r="I119"/>
  <c r="J132"/>
  <c r="K132" s="1"/>
  <c r="I132"/>
  <c r="J134"/>
  <c r="K134" s="1"/>
  <c r="I134"/>
  <c r="J143"/>
  <c r="K143" s="1"/>
  <c r="I143"/>
  <c r="J147"/>
  <c r="K147" s="1"/>
  <c r="I147"/>
  <c r="J151"/>
  <c r="K151" s="1"/>
  <c r="I151"/>
  <c r="J155"/>
  <c r="K155" s="1"/>
  <c r="I155"/>
  <c r="J157"/>
  <c r="K157" s="1"/>
  <c r="I157"/>
  <c r="J161"/>
  <c r="K161" s="1"/>
  <c r="I161"/>
  <c r="J163"/>
  <c r="K163" s="1"/>
  <c r="I163"/>
  <c r="J169"/>
  <c r="K169" s="1"/>
  <c r="I169"/>
  <c r="J173"/>
  <c r="K173" s="1"/>
  <c r="I173"/>
  <c r="L118" l="1"/>
  <c r="L134"/>
  <c r="M134" s="1"/>
  <c r="Q134" s="1"/>
  <c r="L173"/>
  <c r="M173" s="1"/>
  <c r="Q173" s="1"/>
  <c r="L151"/>
  <c r="M151" s="1"/>
  <c r="Q151" s="1"/>
  <c r="L169"/>
  <c r="M169" s="1"/>
  <c r="Q169" s="1"/>
  <c r="L147"/>
  <c r="M147" s="1"/>
  <c r="Q147" s="1"/>
  <c r="L164"/>
  <c r="M164" s="1"/>
  <c r="Q164" s="1"/>
  <c r="L159"/>
  <c r="M159" s="1"/>
  <c r="L124"/>
  <c r="M124" s="1"/>
  <c r="Q124" s="1"/>
  <c r="L119"/>
  <c r="M119" s="1"/>
  <c r="Q119" s="1"/>
  <c r="L126"/>
  <c r="L53"/>
  <c r="M53" s="1"/>
  <c r="Q53" s="1"/>
  <c r="L55"/>
  <c r="M55" s="1"/>
  <c r="Q55" s="1"/>
  <c r="L47"/>
  <c r="M47" s="1"/>
  <c r="Q47" s="1"/>
  <c r="L43"/>
  <c r="L51"/>
  <c r="M51" s="1"/>
  <c r="Q51" s="1"/>
  <c r="L104"/>
  <c r="M104" s="1"/>
  <c r="Q104" s="1"/>
  <c r="L158"/>
  <c r="M158" s="1"/>
  <c r="Q158" s="1"/>
  <c r="L142"/>
  <c r="M142" s="1"/>
  <c r="Q142" s="1"/>
  <c r="L114"/>
  <c r="M114" s="1"/>
  <c r="Q114" s="1"/>
  <c r="L116"/>
  <c r="M116" s="1"/>
  <c r="Q116" s="1"/>
  <c r="L83"/>
  <c r="M83" s="1"/>
  <c r="Q83" s="1"/>
  <c r="L150"/>
  <c r="M150" s="1"/>
  <c r="Q150" s="1"/>
  <c r="L121"/>
  <c r="M121" s="1"/>
  <c r="Q121" s="1"/>
  <c r="L117"/>
  <c r="M117" s="1"/>
  <c r="Q117" s="1"/>
  <c r="L49"/>
  <c r="M49" s="1"/>
  <c r="Q49" s="1"/>
  <c r="L161"/>
  <c r="M161" s="1"/>
  <c r="Q161" s="1"/>
  <c r="L125"/>
  <c r="M125" s="1"/>
  <c r="Q125" s="1"/>
  <c r="L57"/>
  <c r="M57" s="1"/>
  <c r="Q57" s="1"/>
  <c r="L174"/>
  <c r="M174" s="1"/>
  <c r="Q174" s="1"/>
  <c r="L143"/>
  <c r="M143" s="1"/>
  <c r="Q143" s="1"/>
  <c r="L155"/>
  <c r="M155" s="1"/>
  <c r="Q155" s="1"/>
  <c r="L152"/>
  <c r="M152" s="1"/>
  <c r="Q152" s="1"/>
  <c r="L103"/>
  <c r="M103" s="1"/>
  <c r="Q103" s="1"/>
  <c r="L81"/>
  <c r="M81" s="1"/>
  <c r="Q81" s="1"/>
  <c r="L65"/>
  <c r="M65" s="1"/>
  <c r="Q65" s="1"/>
  <c r="M43"/>
  <c r="Q43" s="1"/>
  <c r="L63"/>
  <c r="M63" s="1"/>
  <c r="Q63" s="1"/>
  <c r="L59"/>
  <c r="M59" s="1"/>
  <c r="Q59" s="1"/>
  <c r="L133"/>
  <c r="M133" s="1"/>
  <c r="Q133" s="1"/>
  <c r="M126"/>
  <c r="Q126" s="1"/>
  <c r="L123"/>
  <c r="M123" s="1"/>
  <c r="Q123" s="1"/>
  <c r="L170"/>
  <c r="M170" s="1"/>
  <c r="Q170" s="1"/>
  <c r="L163"/>
  <c r="M163" s="1"/>
  <c r="Q163" s="1"/>
  <c r="L148"/>
  <c r="M148" s="1"/>
  <c r="Q148" s="1"/>
  <c r="L105"/>
  <c r="M105" s="1"/>
  <c r="Q105" s="1"/>
  <c r="L166"/>
  <c r="M166" s="1"/>
  <c r="Q166" s="1"/>
  <c r="L156"/>
  <c r="M156" s="1"/>
  <c r="Q156" s="1"/>
  <c r="L131"/>
  <c r="M131" s="1"/>
  <c r="Q131" s="1"/>
  <c r="L132"/>
  <c r="M132" s="1"/>
  <c r="Q132" s="1"/>
  <c r="L130"/>
  <c r="M130" s="1"/>
  <c r="Q130" s="1"/>
  <c r="L160"/>
  <c r="M160" s="1"/>
  <c r="Q160" s="1"/>
  <c r="L115"/>
  <c r="M115" s="1"/>
  <c r="Q115" s="1"/>
  <c r="L122"/>
  <c r="M122" s="1"/>
  <c r="Q122" s="1"/>
  <c r="M118"/>
  <c r="Q118" s="1"/>
  <c r="L106"/>
  <c r="M106" s="1"/>
  <c r="Q106" s="1"/>
  <c r="L80"/>
  <c r="M80" s="1"/>
  <c r="Q80" s="1"/>
  <c r="L67"/>
  <c r="M67" s="1"/>
  <c r="Q67" s="1"/>
  <c r="L108"/>
  <c r="M108" s="1"/>
  <c r="Q108" s="1"/>
  <c r="L120"/>
  <c r="M120" s="1"/>
  <c r="Q120" s="1"/>
  <c r="L61"/>
  <c r="M61" s="1"/>
  <c r="Q61" s="1"/>
  <c r="L127"/>
  <c r="M127" s="1"/>
  <c r="Q127" s="1"/>
  <c r="L157"/>
  <c r="M157" s="1"/>
  <c r="Q157" s="1"/>
  <c r="L69"/>
  <c r="M69" s="1"/>
  <c r="Q69" s="1"/>
  <c r="L110"/>
  <c r="M110" s="1"/>
  <c r="Q110" s="1"/>
  <c r="L171"/>
  <c r="M171" s="1"/>
  <c r="Q171" s="1"/>
  <c r="L146"/>
  <c r="M146" s="1"/>
  <c r="Q146" s="1"/>
  <c r="L111"/>
  <c r="M111" s="1"/>
  <c r="Q111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109"/>
  <c r="M109" s="1"/>
  <c r="Q109" s="1"/>
  <c r="L172"/>
  <c r="M172" s="1"/>
  <c r="Q172" s="1"/>
  <c r="L165"/>
  <c r="M165" s="1"/>
  <c r="Q165" s="1"/>
  <c r="L107"/>
  <c r="M107" s="1"/>
  <c r="L82"/>
  <c r="M82" s="1"/>
  <c r="Q82" s="1"/>
  <c r="L79"/>
  <c r="M79" s="1"/>
  <c r="Q79" s="1"/>
  <c r="M48"/>
  <c r="Q48" s="1"/>
  <c r="M70"/>
  <c r="Q70" s="1"/>
  <c r="M40"/>
  <c r="Q40" s="1"/>
  <c r="M149"/>
  <c r="Q149" s="1"/>
  <c r="M44"/>
  <c r="Q44" s="1"/>
  <c r="M144"/>
  <c r="Q144" s="1"/>
  <c r="M52"/>
  <c r="Q52" s="1"/>
  <c r="M66"/>
  <c r="Q66" s="1"/>
  <c r="M62"/>
  <c r="Q62" s="1"/>
  <c r="M58"/>
  <c r="Q58" s="1"/>
  <c r="M54"/>
  <c r="Q54" s="1"/>
  <c r="M46"/>
  <c r="Q46" s="1"/>
  <c r="M50"/>
  <c r="Q50" s="1"/>
  <c r="Q159" l="1"/>
  <c r="Q107"/>
  <c r="O157" l="1"/>
  <c r="O143"/>
  <c r="O56"/>
  <c r="O151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147"/>
  <c r="O121"/>
  <c r="O111"/>
  <c r="O172"/>
  <c r="O59"/>
  <c r="O53"/>
  <c r="O170"/>
  <c r="O133"/>
  <c r="O127"/>
  <c r="O120"/>
  <c r="O64"/>
  <c r="O115"/>
  <c r="O65"/>
  <c r="O60"/>
  <c r="O103"/>
  <c r="O171"/>
  <c r="O163"/>
  <c r="O117"/>
  <c r="O79"/>
  <c r="O144"/>
  <c r="O125"/>
  <c r="O123"/>
  <c r="O116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<sst xmlns="http://schemas.openxmlformats.org/spreadsheetml/2006/main" count="474" uniqueCount="309">
  <si>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</si>
  <si>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</si>
  <si>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</si>
  <si>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</si>
  <si>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</si>
  <si>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</si>
  <si>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</si>
  <si>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</si>
  <si>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</si>
  <si>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</si>
  <si>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</si>
  <si>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</si>
  <si>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</si>
  <si>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</si>
  <si>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</si>
  <si>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</si>
  <si>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</si>
  <si>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</si>
  <si>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</si>
  <si>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</si>
  <si>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</si>
  <si>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</si>
  <si>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</si>
  <si>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</si>
  <si>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</si>
  <si>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</si>
  <si>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</si>
  <si>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</si>
  <si>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</si>
  <si>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</si>
  <si>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</si>
  <si>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</si>
  <si>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</si>
  <si>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</si>
  <si>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</si>
  <si>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</si>
  <si>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</si>
  <si>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</si>
  <si>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</si>
  <si>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</si>
  <si>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</si>
  <si>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</si>
  <si>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</si>
  <si>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</si>
  <si>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</si>
  <si>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</si>
  <si>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</si>
  <si>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</si>
  <si>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</si>
  <si>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</si>
  <si>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</si>
  <si>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</si>
  <si>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</si>
  <si>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</si>
  <si>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</si>
  <si>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</si>
  <si>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</si>
  <si>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</si>
  <si>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</si>
  <si>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</si>
  <si>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</si>
  <si>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</si>
  <si>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</si>
  <si>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</si>
  <si>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</si>
  <si>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</si>
  <si>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</si>
  <si>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</si>
  <si>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</si>
  <si>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</si>
  <si>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</si>
  <si>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</si>
  <si>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</si>
  <si>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</si>
  <si>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</si>
  <si>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</si>
  <si>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</si>
  <si>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</si>
  <si>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</si>
  <si>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</si>
  <si>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</si>
  <si>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</si>
  <si>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</si>
  <si>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</si>
  <si>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</si>
  <si>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</si>
  <si>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</si>
  <si>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</si>
  <si>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</si>
  <si>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</si>
  <si>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</si>
  <si>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</si>
  <si>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</si>
  <si>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</si>
  <si>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</si>
  <si>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</si>
  <si>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</si>
  <si>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</si>
  <si>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</si>
  <si>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</si>
  <si>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</si>
  <si>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</si>
  <si>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</si>
  <si>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</si>
  <si>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</si>
  <si>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</si>
  <si>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</si>
  <si>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</si>
  <si>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</si>
  <si>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</si>
  <si>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</si>
  <si>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</si>
  <si>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</si>
  <si>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</si>
  <si>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</si>
  <si>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L–08</t>
  </si>
  <si>
    <t>Dr. M.P. Pandey</t>
  </si>
  <si>
    <t>L–09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</si>
  <si>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</si>
  <si>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</si>
  <si>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</si>
  <si>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</si>
  <si>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</si>
  <si>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</si>
  <si>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</si>
  <si>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</si>
  <si>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</si>
  <si>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</si>
  <si>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</si>
  <si>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</si>
  <si>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</si>
  <si>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</si>
  <si>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</si>
  <si>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</si>
  <si>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</si>
  <si>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</si>
  <si>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</si>
  <si>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</si>
  <si>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</si>
  <si>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</si>
  <si>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</si>
  <si>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</si>
  <si>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</si>
  <si>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</si>
  <si>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</si>
  <si>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L–30</t>
  </si>
  <si>
    <t>Mr. R.S. Kharwanlang</t>
  </si>
  <si>
    <t>L–31</t>
  </si>
  <si>
    <t>L–32</t>
  </si>
  <si>
    <t>L–33</t>
  </si>
  <si>
    <t>Shri Ravi Kant Mishra</t>
  </si>
  <si>
    <t>L–34</t>
  </si>
  <si>
    <t>L–35</t>
  </si>
  <si>
    <t>L–36</t>
  </si>
  <si>
    <t>L–37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</si>
  <si>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</si>
  <si>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</si>
  <si>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</si>
  <si>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</si>
  <si>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</si>
  <si>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</si>
  <si>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</si>
  <si>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</si>
  <si>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</si>
  <si>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</si>
  <si>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</si>
  <si>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</si>
  <si>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</si>
  <si>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</si>
  <si>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</si>
  <si>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</si>
  <si>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</si>
  <si>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</si>
  <si>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</si>
  <si>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</si>
  <si>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</si>
  <si>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</si>
  <si>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</si>
  <si>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</si>
  <si>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</si>
  <si>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</si>
  <si>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</si>
  <si>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</si>
  <si>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</si>
  <si>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</si>
  <si>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</si>
  <si>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</si>
  <si>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</si>
  <si>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</si>
  <si>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</si>
  <si>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</si>
  <si>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</si>
  <si>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</si>
  <si>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</si>
  <si>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</si>
  <si>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</si>
  <si>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</si>
  <si>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</si>
  <si>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</si>
  <si>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</si>
  <si>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</si>
  <si>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</si>
  <si>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</si>
  <si>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</si>
  <si>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</si>
  <si>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</si>
  <si>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</si>
  <si>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</si>
  <si>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</si>
  <si>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</si>
  <si>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</si>
  <si>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</si>
  <si>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</si>
  <si>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</si>
  <si>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</si>
  <si>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</si>
  <si>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</si>
  <si>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</si>
  <si>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</si>
  <si>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</si>
  <si>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</si>
  <si>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</si>
  <si>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Prof. B. Roy</t>
  </si>
  <si>
    <t>Dr. Alok Singh</t>
  </si>
  <si>
    <t>G. Kr. Mourya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</si>
  <si>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</si>
  <si>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</si>
  <si>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</si>
  <si>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</si>
  <si>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</si>
  <si>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</si>
  <si>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</si>
  <si>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t>Dr. Srimoyee Ghosh</t>
  </si>
  <si>
    <t>Mrs. Sangita Neog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</si>
  <si>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</si>
  <si>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</si>
  <si>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</si>
  <si>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</si>
  <si>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</si>
  <si>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</si>
  <si>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</si>
  <si>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</si>
  <si>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</si>
  <si>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</si>
  <si>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</si>
  <si>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</si>
  <si>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</si>
  <si>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</si>
  <si>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</si>
  <si>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</si>
  <si>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</si>
  <si>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</si>
  <si>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</si>
  <si>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</si>
  <si>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</si>
  <si>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</si>
  <si>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</si>
  <si>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</si>
  <si>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</si>
  <si>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</si>
  <si>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</si>
  <si>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</si>
  <si>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</si>
  <si>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</si>
  <si>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Prof. Rajkumar .G. Singh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</si>
  <si>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</si>
  <si>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</si>
  <si>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</si>
  <si>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</si>
  <si>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</si>
  <si>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</si>
  <si>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</si>
  <si>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</si>
  <si>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</si>
  <si>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Prof. Santosh Kumar</t>
  </si>
  <si>
    <t>Dr. Dinesh Bhatia</t>
  </si>
  <si>
    <t>Mr. Asif Ahmed</t>
  </si>
  <si>
    <t>Dr. Setolu Tunyi</t>
  </si>
  <si>
    <t>Dr. Punit Gautam</t>
  </si>
  <si>
    <r>
      <t xml:space="preserve">Mr. Sufal Das         </t>
    </r>
    <r>
      <rPr>
        <b/>
        <sz val="10"/>
        <rFont val="Calibri"/>
        <family val="2"/>
      </rPr>
      <t>(50%)</t>
    </r>
  </si>
  <si>
    <t>Rimi Nath</t>
  </si>
  <si>
    <t>Dr. Vivek Pachpande</t>
  </si>
  <si>
    <t>Dr. Hijam Liza Dallo Rihmo</t>
  </si>
  <si>
    <t>Prof. Jyotirmoy Prodhani</t>
  </si>
  <si>
    <t>Dr. Sharad Kumar Kulshreshta</t>
  </si>
  <si>
    <t>M. Gogoi</t>
  </si>
  <si>
    <t>Dr. L. Robindro Singh</t>
  </si>
  <si>
    <t>Dr. Sabyasachi Mondal</t>
  </si>
  <si>
    <t>Dr. Vinit Kumar Chaubey</t>
  </si>
  <si>
    <t>Dr. Abhishek Ghosh</t>
  </si>
  <si>
    <t>Dr. Harish Shukla</t>
  </si>
  <si>
    <t>Dr. Arvind Kumar</t>
  </si>
  <si>
    <t>Dr. Rajesh Kumar Sharma</t>
  </si>
  <si>
    <t>Dr. Yusuf Khan</t>
  </si>
  <si>
    <t>Dr. Rajesh Bajpai</t>
  </si>
  <si>
    <t>Dr. Sainath Vithal Chaple</t>
  </si>
  <si>
    <r>
      <t xml:space="preserve">Monthly fixed / minimum charge : </t>
    </r>
    <r>
      <rPr>
        <b/>
        <sz val="11"/>
        <rFont val="Calibri"/>
        <family val="2"/>
      </rPr>
      <t>Rs. 90/Kw.</t>
    </r>
  </si>
  <si>
    <t>Dr. Vikas Dubey</t>
  </si>
  <si>
    <t>Adj.</t>
  </si>
  <si>
    <t>Dr. Manepalli Gundala</t>
  </si>
  <si>
    <t>Tariff w.e.f 1st April ' 2025</t>
  </si>
  <si>
    <t xml:space="preserve">        1st 100 units :</t>
  </si>
  <si>
    <t>Dr. Ravi Ranjan Kumar</t>
  </si>
  <si>
    <t>May 2025</t>
  </si>
  <si>
    <t>Dr. (Mrs.) Kohili Das Biswas.</t>
  </si>
  <si>
    <t>Mr. Mrityunjoy Mahato</t>
  </si>
  <si>
    <t>Quarter locked.</t>
  </si>
  <si>
    <t>Quarter locked</t>
  </si>
  <si>
    <t>Dr. Bharat Prasad Tripathy</t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</si>
</sst>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5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/>
    <xf numFmtId="0" fontId="13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1" fillId="0" borderId="0" xfId="0" applyFont="1" applyProtection="1">
      <protection hidden="1"/>
    </xf>
    <xf numFmtId="49" fontId="22" fillId="0" borderId="0" xfId="0" applyNumberFormat="1" applyFont="1" applyAlignment="1" applyProtection="1">
      <alignment horizontal="center"/>
      <protection hidden="1"/>
    </xf>
    <xf numFmtId="49" fontId="22" fillId="0" borderId="0" xfId="0" applyNumberFormat="1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2" fillId="0" borderId="0" xfId="0" applyFont="1" applyFill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wrapText="1"/>
      <protection hidden="1"/>
    </xf>
    <xf numFmtId="49" fontId="2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33" fillId="0" borderId="0" xfId="0" applyNumberFormat="1" applyFont="1" applyBorder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30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Fill="1" applyBorder="1" applyProtection="1"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165" fontId="13" fillId="0" borderId="0" xfId="0" applyNumberFormat="1" applyFont="1" applyBorder="1" applyAlignment="1" applyProtection="1">
      <alignment horizontal="center" vertical="center"/>
      <protection hidden="1"/>
    </xf>
    <xf numFmtId="165" fontId="13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3" fillId="0" borderId="9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0" fontId="33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34" fillId="0" borderId="1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4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165" fontId="28" fillId="0" borderId="0" xfId="0" applyNumberFormat="1" applyFont="1" applyBorder="1" applyAlignment="1" applyProtection="1">
      <alignment horizontal="center" vertical="center"/>
      <protection hidden="1"/>
    </xf>
    <xf numFmtId="165" fontId="28" fillId="3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7" fillId="0" borderId="3" xfId="0" applyFont="1" applyBorder="1" applyProtection="1">
      <protection hidden="1"/>
    </xf>
    <xf numFmtId="0" fontId="27" fillId="2" borderId="3" xfId="0" applyFont="1" applyFill="1" applyBorder="1" applyAlignment="1" applyProtection="1">
      <alignment horizontal="center" vertical="center"/>
      <protection hidden="1"/>
    </xf>
    <xf numFmtId="165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165" fontId="13" fillId="0" borderId="4" xfId="0" applyNumberFormat="1" applyFont="1" applyBorder="1" applyAlignment="1" applyProtection="1">
      <alignment horizontal="center" vertical="center"/>
      <protection hidden="1"/>
    </xf>
    <xf numFmtId="165" fontId="13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165" fontId="13" fillId="0" borderId="6" xfId="0" applyNumberFormat="1" applyFont="1" applyBorder="1" applyAlignment="1" applyProtection="1">
      <alignment horizontal="center" vertical="center"/>
      <protection hidden="1"/>
    </xf>
    <xf numFmtId="165" fontId="13" fillId="3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165" fontId="13" fillId="0" borderId="5" xfId="0" applyNumberFormat="1" applyFont="1" applyBorder="1" applyAlignment="1" applyProtection="1">
      <alignment horizontal="center" vertical="center"/>
      <protection hidden="1"/>
    </xf>
    <xf numFmtId="165" fontId="13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22"/>
  <sheetViews>
    <sheetView tabSelected="1" zoomScale="120" zoomScaleNormal="120" workbookViewId="0">
      <selection activeCell="F3" sqref="F3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9"/>
      <c r="B1" s="40" t="s">
        <v>54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39"/>
      <c r="T1" s="42"/>
      <c r="U1" s="42"/>
      <c r="V1" s="42"/>
      <c r="W1" s="42"/>
      <c r="X1" s="42"/>
      <c r="Y1" s="42"/>
      <c r="Z1" s="42"/>
      <c r="AA1" s="42"/>
      <c r="AB1" s="42"/>
      <c r="AC1" s="42"/>
      <c r="AD1" s="43"/>
    </row>
    <row r="2" spans="1:48">
      <c r="A2" s="39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39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</row>
    <row r="3" spans="1:48" ht="18" customHeight="1">
      <c r="A3" s="39"/>
      <c r="B3" s="44" t="s">
        <v>203</v>
      </c>
      <c r="C3" s="45"/>
      <c r="D3" s="45"/>
      <c r="E3" s="45"/>
      <c r="F3" s="45"/>
      <c r="G3" s="46"/>
      <c r="H3" s="45"/>
      <c r="I3" s="46"/>
      <c r="J3" s="46"/>
      <c r="K3" s="45"/>
      <c r="L3" s="45"/>
      <c r="M3" s="45" t="s">
        <v>296</v>
      </c>
      <c r="N3" s="45"/>
      <c r="O3" s="45"/>
      <c r="P3" s="45"/>
      <c r="Q3" s="45"/>
      <c r="R3" s="45"/>
      <c r="S3" s="39"/>
      <c r="T3" s="47"/>
      <c r="U3" s="47"/>
      <c r="V3" s="47"/>
      <c r="W3" s="48"/>
      <c r="X3" s="48"/>
      <c r="Y3" s="48"/>
      <c r="Z3" s="48"/>
      <c r="AA3" s="48"/>
      <c r="AB3" s="48"/>
      <c r="AC3" s="48"/>
      <c r="AD3" s="45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8" customHeight="1">
      <c r="A4" s="39"/>
      <c r="B4" s="44" t="s">
        <v>300</v>
      </c>
      <c r="C4" s="45"/>
      <c r="D4" s="45"/>
      <c r="E4" s="45"/>
      <c r="F4" s="45"/>
      <c r="G4" s="46"/>
      <c r="H4" s="45"/>
      <c r="I4" s="46"/>
      <c r="J4" s="46"/>
      <c r="K4" s="45"/>
      <c r="L4" s="45"/>
      <c r="M4" s="45"/>
      <c r="N4" s="45"/>
      <c r="O4" s="45"/>
      <c r="P4" s="45"/>
      <c r="Q4" s="45"/>
      <c r="R4" s="45"/>
      <c r="S4" s="39"/>
      <c r="T4" s="47"/>
      <c r="U4" s="47"/>
      <c r="V4" s="47"/>
      <c r="W4" s="48"/>
      <c r="X4" s="48"/>
      <c r="Y4" s="48"/>
      <c r="Z4" s="48"/>
      <c r="AA4" s="48"/>
      <c r="AB4" s="48"/>
      <c r="AC4" s="48"/>
      <c r="AD4" s="4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>
      <c r="A5" s="39"/>
      <c r="B5" s="45" t="s">
        <v>301</v>
      </c>
      <c r="C5" s="49">
        <v>5</v>
      </c>
      <c r="D5" s="45" t="s">
        <v>200</v>
      </c>
      <c r="E5" s="50">
        <v>5.04</v>
      </c>
      <c r="F5" s="45"/>
      <c r="G5" s="46"/>
      <c r="H5" s="45"/>
      <c r="I5" s="46"/>
      <c r="J5" s="46"/>
      <c r="K5" s="45"/>
      <c r="L5" s="45"/>
      <c r="M5" s="45"/>
      <c r="N5" s="45"/>
      <c r="O5" s="45"/>
      <c r="P5" s="51"/>
      <c r="Q5" s="51"/>
      <c r="R5" s="52"/>
      <c r="S5" s="39"/>
      <c r="T5" s="53"/>
      <c r="U5" s="54"/>
      <c r="V5" s="55"/>
      <c r="W5" s="48"/>
      <c r="X5" s="48"/>
      <c r="Y5" s="48"/>
      <c r="Z5" s="48"/>
      <c r="AA5" s="48"/>
      <c r="AB5" s="48"/>
      <c r="AC5" s="48"/>
      <c r="AD5" s="4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.75" customHeight="1">
      <c r="A6" s="39"/>
      <c r="B6" s="45" t="s">
        <v>42</v>
      </c>
      <c r="C6" s="49">
        <v>5.0999999999999996</v>
      </c>
      <c r="D6" s="56" t="s">
        <v>56</v>
      </c>
      <c r="E6" s="57"/>
      <c r="F6" s="57"/>
      <c r="G6" s="58"/>
      <c r="H6" s="45"/>
      <c r="I6" s="45"/>
      <c r="J6" s="45"/>
      <c r="K6" s="59"/>
      <c r="L6" s="60" t="s">
        <v>303</v>
      </c>
      <c r="M6" s="60"/>
      <c r="N6" s="61"/>
      <c r="O6" s="61"/>
      <c r="P6" s="62"/>
      <c r="Q6" s="45"/>
      <c r="R6" s="45"/>
      <c r="S6" s="39"/>
      <c r="T6" s="48"/>
      <c r="U6" s="54"/>
      <c r="V6" s="55"/>
      <c r="W6" s="48"/>
      <c r="X6" s="48"/>
      <c r="Y6" s="48"/>
      <c r="Z6" s="48"/>
      <c r="AA6" s="48"/>
      <c r="AB6" s="48"/>
      <c r="AC6" s="48"/>
      <c r="AD6" s="45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.75">
      <c r="A7" s="39"/>
      <c r="B7" s="45"/>
      <c r="C7" s="49"/>
      <c r="D7" s="63"/>
      <c r="E7" s="64"/>
      <c r="F7" s="64"/>
      <c r="G7" s="58"/>
      <c r="H7" s="45"/>
      <c r="I7" s="45"/>
      <c r="J7" s="45"/>
      <c r="K7" s="59"/>
      <c r="L7" s="59"/>
      <c r="M7" s="65"/>
      <c r="N7" s="66"/>
      <c r="O7" s="58"/>
      <c r="P7" s="45"/>
      <c r="Q7" s="45"/>
      <c r="R7" s="45"/>
      <c r="S7" s="39"/>
      <c r="T7" s="48"/>
      <c r="U7" s="54"/>
      <c r="V7" s="55"/>
      <c r="W7" s="48"/>
      <c r="X7" s="48"/>
      <c r="Y7" s="48"/>
      <c r="Z7" s="48"/>
      <c r="AA7" s="48"/>
      <c r="AB7" s="48"/>
      <c r="AC7" s="48"/>
      <c r="AD7" s="45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42.75" customHeight="1">
      <c r="A8" s="39"/>
      <c r="B8" s="67" t="s">
        <v>1</v>
      </c>
      <c r="C8" s="68" t="s">
        <v>0</v>
      </c>
      <c r="D8" s="68" t="s">
        <v>2</v>
      </c>
      <c r="E8" s="68" t="s">
        <v>3</v>
      </c>
      <c r="F8" s="68" t="s">
        <v>39</v>
      </c>
      <c r="G8" s="68" t="s">
        <v>205</v>
      </c>
      <c r="H8" s="68" t="s">
        <v>40</v>
      </c>
      <c r="I8" s="68" t="s">
        <v>206</v>
      </c>
      <c r="J8" s="68" t="s">
        <v>41</v>
      </c>
      <c r="K8" s="68" t="s">
        <v>207</v>
      </c>
      <c r="L8" s="68" t="s">
        <v>57</v>
      </c>
      <c r="M8" s="68" t="s">
        <v>53</v>
      </c>
      <c r="N8" s="68" t="s">
        <v>196</v>
      </c>
      <c r="O8" s="68" t="s">
        <v>197</v>
      </c>
      <c r="P8" s="68" t="s">
        <v>219</v>
      </c>
      <c r="Q8" s="68" t="s">
        <v>52</v>
      </c>
      <c r="R8" s="68" t="s">
        <v>50</v>
      </c>
      <c r="S8" s="69"/>
      <c r="T8" s="70" t="s">
        <v>43</v>
      </c>
      <c r="U8" s="71" t="s">
        <v>44</v>
      </c>
      <c r="V8" s="71" t="s">
        <v>45</v>
      </c>
      <c r="W8" s="71" t="s">
        <v>46</v>
      </c>
      <c r="X8" s="71" t="s">
        <v>47</v>
      </c>
      <c r="Y8" s="71" t="s">
        <v>49</v>
      </c>
      <c r="Z8" s="71" t="s">
        <v>48</v>
      </c>
      <c r="AA8" s="72"/>
      <c r="AB8" s="47"/>
      <c r="AC8" s="47"/>
      <c r="AD8" s="45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73" t="s">
        <v>198</v>
      </c>
      <c r="B9" s="74" t="s">
        <v>286</v>
      </c>
      <c r="C9" s="75" t="s">
        <v>4</v>
      </c>
      <c r="D9" s="75">
        <v>37491</v>
      </c>
      <c r="E9" s="75">
        <v>37182</v>
      </c>
      <c r="F9" s="76">
        <f>IF((D9&gt;E9),(D9-E9),(0))/1</f>
        <v>309</v>
      </c>
      <c r="G9" s="77">
        <f t="shared" ref="G9:G70" si="0">IF((F9&gt;100),(100*U9), (F9*U9))</f>
        <v>500</v>
      </c>
      <c r="H9" s="37">
        <f t="shared" ref="H9:H70" si="1">IF((F9&gt;100),(F9-100),(0))</f>
        <v>209</v>
      </c>
      <c r="I9" s="78">
        <f>IF((H9&gt;100),(100*V9),(H9*V9))</f>
        <v>504</v>
      </c>
      <c r="J9" s="37">
        <f>IF((H9&gt;100),(H9-100),(0))</f>
        <v>109</v>
      </c>
      <c r="K9" s="77">
        <f t="shared" ref="K9:K70" si="2">IF((J9&gt;0),(J9*W9),(0))</f>
        <v>555.9</v>
      </c>
      <c r="L9" s="77">
        <f>(G9+I9+K9)*1</f>
        <v>1559.9</v>
      </c>
      <c r="M9" s="79">
        <f>L9</f>
        <v>1559.9</v>
      </c>
      <c r="N9" s="80">
        <f>IF((Y9&gt;0),Y9,130)*1</f>
        <v>315</v>
      </c>
      <c r="O9" s="79">
        <f>IF((N9&gt;0),0,(N9+P9))</f>
        <v>0</v>
      </c>
      <c r="P9" s="77">
        <v>0</v>
      </c>
      <c r="Q9" s="77">
        <f>IF((M9&gt;0),(M9+N9+P9),(N9)+(P9))</f>
        <v>1874.9</v>
      </c>
      <c r="R9" s="81" t="s">
        <v>51</v>
      </c>
      <c r="S9" s="82"/>
      <c r="T9" s="83"/>
      <c r="U9" s="84">
        <v>5</v>
      </c>
      <c r="V9" s="85">
        <v>5.04</v>
      </c>
      <c r="W9" s="84">
        <v>5.0999999999999996</v>
      </c>
      <c r="X9" s="84">
        <v>90</v>
      </c>
      <c r="Y9" s="84">
        <f>3.5*90</f>
        <v>315</v>
      </c>
      <c r="Z9" s="84">
        <v>1000</v>
      </c>
      <c r="AA9" s="83"/>
      <c r="AB9" s="48"/>
      <c r="AC9" s="48"/>
      <c r="AD9" s="4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>
      <c r="A10" s="86"/>
      <c r="B10" s="87" t="s">
        <v>308</v>
      </c>
      <c r="C10" s="88" t="s">
        <v>5</v>
      </c>
      <c r="D10" s="88">
        <v>31849</v>
      </c>
      <c r="E10" s="88">
        <v>31668</v>
      </c>
      <c r="F10" s="88">
        <f>IF((D10&gt;E10),(D10-E10),(0))/1</f>
        <v>181</v>
      </c>
      <c r="G10" s="89">
        <f t="shared" si="0"/>
        <v>500</v>
      </c>
      <c r="H10" s="14">
        <f t="shared" si="1"/>
        <v>81</v>
      </c>
      <c r="I10" s="90">
        <f t="shared" ref="I10:I19" si="3">IF((H10&gt;100),(100*V10),(H10*V10))</f>
        <v>408.24</v>
      </c>
      <c r="J10" s="14">
        <f t="shared" ref="J10:J71" si="4">IF((H10&gt;100),(H10-100),(0))</f>
        <v>0</v>
      </c>
      <c r="K10" s="89">
        <f t="shared" si="2"/>
        <v>0</v>
      </c>
      <c r="L10" s="89">
        <f>(G10+I10+K10)*1</f>
        <v>908.24</v>
      </c>
      <c r="M10" s="89">
        <f t="shared" ref="M10:M71" si="5">L10</f>
        <v>908.24</v>
      </c>
      <c r="N10" s="91">
        <f>IF((Y10&gt;0),Y10,130)*1</f>
        <v>315</v>
      </c>
      <c r="O10" s="89">
        <f t="shared" ref="O10:O71" si="6">IF((F10&gt;0),0,(Y10))</f>
        <v>0</v>
      </c>
      <c r="P10" s="92">
        <v>9773.0499999999993</v>
      </c>
      <c r="Q10" s="89">
        <f>IF((M10&gt;0),(M10+N10+P10),(N10)+(P10))</f>
        <v>10996.289999999999</v>
      </c>
      <c r="R10" s="93" t="s">
        <v>51</v>
      </c>
      <c r="S10" s="94"/>
      <c r="T10" s="83"/>
      <c r="U10" s="84">
        <v>5</v>
      </c>
      <c r="V10" s="85">
        <v>5.04</v>
      </c>
      <c r="W10" s="84">
        <v>5.0999999999999996</v>
      </c>
      <c r="X10" s="84">
        <v>90</v>
      </c>
      <c r="Y10" s="84">
        <f t="shared" ref="Y10:Y33" si="7">3.5*90</f>
        <v>315</v>
      </c>
      <c r="Z10" s="84">
        <v>1000</v>
      </c>
      <c r="AA10" s="83"/>
      <c r="AB10" s="48"/>
      <c r="AC10" s="48"/>
      <c r="AD10" s="45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>
      <c r="A11" s="86"/>
      <c r="B11" s="95" t="s">
        <v>192</v>
      </c>
      <c r="C11" s="88" t="s">
        <v>6</v>
      </c>
      <c r="D11" s="96">
        <v>53857</v>
      </c>
      <c r="E11" s="96">
        <v>53560</v>
      </c>
      <c r="F11" s="88">
        <f t="shared" ref="F11:F33" si="8">IF((D11&gt;E11),(D11-E11),(0))/1</f>
        <v>297</v>
      </c>
      <c r="G11" s="89">
        <f t="shared" si="0"/>
        <v>500</v>
      </c>
      <c r="H11" s="14">
        <f t="shared" si="1"/>
        <v>197</v>
      </c>
      <c r="I11" s="90">
        <f t="shared" si="3"/>
        <v>504</v>
      </c>
      <c r="J11" s="14">
        <f t="shared" si="4"/>
        <v>97</v>
      </c>
      <c r="K11" s="89">
        <f t="shared" si="2"/>
        <v>494.7</v>
      </c>
      <c r="L11" s="89">
        <f t="shared" ref="L11:L33" si="9">(G11+I11+K11)*1</f>
        <v>1498.7</v>
      </c>
      <c r="M11" s="89">
        <f t="shared" si="5"/>
        <v>1498.7</v>
      </c>
      <c r="N11" s="91">
        <f t="shared" ref="N11:N33" si="10">IF((Y11&gt;0),Y11,130)*1</f>
        <v>315</v>
      </c>
      <c r="O11" s="89">
        <f t="shared" si="6"/>
        <v>0</v>
      </c>
      <c r="P11" s="89">
        <v>0</v>
      </c>
      <c r="Q11" s="89">
        <f t="shared" ref="Q11:Q33" si="11">IF((M11&gt;0),(M11+N11+P11),(N11)+(P11))</f>
        <v>1813.7</v>
      </c>
      <c r="R11" s="93" t="s">
        <v>51</v>
      </c>
      <c r="S11" s="94"/>
      <c r="T11" s="83"/>
      <c r="U11" s="84">
        <v>5</v>
      </c>
      <c r="V11" s="85">
        <v>5.04</v>
      </c>
      <c r="W11" s="84">
        <v>5.0999999999999996</v>
      </c>
      <c r="X11" s="84">
        <v>90</v>
      </c>
      <c r="Y11" s="84">
        <f t="shared" si="7"/>
        <v>315</v>
      </c>
      <c r="Z11" s="84">
        <v>1000</v>
      </c>
      <c r="AA11" s="97"/>
      <c r="AB11" s="48"/>
      <c r="AC11" s="48"/>
      <c r="AD11" s="4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>
      <c r="A12" s="86"/>
      <c r="B12" s="87" t="s">
        <v>28</v>
      </c>
      <c r="C12" s="88" t="s">
        <v>7</v>
      </c>
      <c r="D12" s="88">
        <v>50272</v>
      </c>
      <c r="E12" s="88">
        <v>50150</v>
      </c>
      <c r="F12" s="88">
        <f t="shared" si="8"/>
        <v>122</v>
      </c>
      <c r="G12" s="89">
        <f t="shared" si="0"/>
        <v>500</v>
      </c>
      <c r="H12" s="14">
        <f t="shared" si="1"/>
        <v>22</v>
      </c>
      <c r="I12" s="90">
        <f t="shared" si="3"/>
        <v>110.88</v>
      </c>
      <c r="J12" s="14">
        <f t="shared" si="4"/>
        <v>0</v>
      </c>
      <c r="K12" s="89">
        <f t="shared" si="2"/>
        <v>0</v>
      </c>
      <c r="L12" s="89">
        <f t="shared" si="9"/>
        <v>610.88</v>
      </c>
      <c r="M12" s="89">
        <f t="shared" si="5"/>
        <v>610.88</v>
      </c>
      <c r="N12" s="91">
        <f t="shared" si="10"/>
        <v>315</v>
      </c>
      <c r="O12" s="89">
        <f t="shared" si="6"/>
        <v>0</v>
      </c>
      <c r="P12" s="89">
        <v>0</v>
      </c>
      <c r="Q12" s="89">
        <f t="shared" si="11"/>
        <v>925.88</v>
      </c>
      <c r="R12" s="93" t="s">
        <v>51</v>
      </c>
      <c r="S12" s="94"/>
      <c r="T12" s="83"/>
      <c r="U12" s="84">
        <v>5</v>
      </c>
      <c r="V12" s="85">
        <v>5.04</v>
      </c>
      <c r="W12" s="84">
        <v>5.0999999999999996</v>
      </c>
      <c r="X12" s="84">
        <v>90</v>
      </c>
      <c r="Y12" s="84">
        <f t="shared" si="7"/>
        <v>315</v>
      </c>
      <c r="Z12" s="84">
        <v>1000</v>
      </c>
      <c r="AA12" s="97"/>
      <c r="AB12" s="48"/>
      <c r="AC12" s="48"/>
      <c r="AD12" s="4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>
      <c r="A13" s="86"/>
      <c r="B13" s="87" t="s">
        <v>265</v>
      </c>
      <c r="C13" s="88" t="s">
        <v>8</v>
      </c>
      <c r="D13" s="88">
        <v>36320</v>
      </c>
      <c r="E13" s="88">
        <v>35981</v>
      </c>
      <c r="F13" s="88">
        <f t="shared" si="8"/>
        <v>339</v>
      </c>
      <c r="G13" s="89">
        <f t="shared" si="0"/>
        <v>500</v>
      </c>
      <c r="H13" s="14">
        <f t="shared" si="1"/>
        <v>239</v>
      </c>
      <c r="I13" s="90">
        <f t="shared" si="3"/>
        <v>504</v>
      </c>
      <c r="J13" s="14">
        <f t="shared" si="4"/>
        <v>139</v>
      </c>
      <c r="K13" s="89">
        <f t="shared" si="2"/>
        <v>708.9</v>
      </c>
      <c r="L13" s="89">
        <f t="shared" si="9"/>
        <v>1712.9</v>
      </c>
      <c r="M13" s="89">
        <f t="shared" si="5"/>
        <v>1712.9</v>
      </c>
      <c r="N13" s="91">
        <f t="shared" si="10"/>
        <v>315</v>
      </c>
      <c r="O13" s="89">
        <f t="shared" si="6"/>
        <v>0</v>
      </c>
      <c r="P13" s="89">
        <v>0</v>
      </c>
      <c r="Q13" s="89">
        <f t="shared" si="11"/>
        <v>2027.9</v>
      </c>
      <c r="R13" s="93" t="s">
        <v>51</v>
      </c>
      <c r="S13" s="94"/>
      <c r="T13" s="83"/>
      <c r="U13" s="84">
        <v>5</v>
      </c>
      <c r="V13" s="85">
        <v>5.04</v>
      </c>
      <c r="W13" s="84">
        <v>5.0999999999999996</v>
      </c>
      <c r="X13" s="84">
        <v>90</v>
      </c>
      <c r="Y13" s="84">
        <f t="shared" si="7"/>
        <v>315</v>
      </c>
      <c r="Z13" s="84">
        <v>1000</v>
      </c>
      <c r="AA13" s="97"/>
      <c r="AB13" s="48"/>
      <c r="AC13" s="48"/>
      <c r="AD13" s="4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>
      <c r="A14" s="86"/>
      <c r="B14" s="87" t="s">
        <v>29</v>
      </c>
      <c r="C14" s="88" t="s">
        <v>9</v>
      </c>
      <c r="D14" s="88">
        <v>5427</v>
      </c>
      <c r="E14" s="88">
        <v>5276</v>
      </c>
      <c r="F14" s="88">
        <f t="shared" si="8"/>
        <v>151</v>
      </c>
      <c r="G14" s="89">
        <f t="shared" si="0"/>
        <v>500</v>
      </c>
      <c r="H14" s="14">
        <f t="shared" si="1"/>
        <v>51</v>
      </c>
      <c r="I14" s="90">
        <f t="shared" si="3"/>
        <v>257.04000000000002</v>
      </c>
      <c r="J14" s="14">
        <f t="shared" si="4"/>
        <v>0</v>
      </c>
      <c r="K14" s="89">
        <f t="shared" si="2"/>
        <v>0</v>
      </c>
      <c r="L14" s="89">
        <f t="shared" si="9"/>
        <v>757.04</v>
      </c>
      <c r="M14" s="89">
        <f t="shared" si="5"/>
        <v>757.04</v>
      </c>
      <c r="N14" s="91">
        <f t="shared" si="10"/>
        <v>315</v>
      </c>
      <c r="O14" s="89">
        <f t="shared" si="6"/>
        <v>0</v>
      </c>
      <c r="P14" s="89">
        <v>0</v>
      </c>
      <c r="Q14" s="89">
        <f t="shared" si="11"/>
        <v>1072.04</v>
      </c>
      <c r="R14" s="98" t="s">
        <v>51</v>
      </c>
      <c r="S14" s="94"/>
      <c r="T14" s="83"/>
      <c r="U14" s="84">
        <v>5</v>
      </c>
      <c r="V14" s="85">
        <v>5.04</v>
      </c>
      <c r="W14" s="84">
        <v>5.0999999999999996</v>
      </c>
      <c r="X14" s="84">
        <v>90</v>
      </c>
      <c r="Y14" s="84">
        <f t="shared" si="7"/>
        <v>315</v>
      </c>
      <c r="Z14" s="84">
        <v>1000</v>
      </c>
      <c r="AA14" s="97"/>
      <c r="AB14" s="48"/>
      <c r="AC14" s="48"/>
      <c r="AD14" s="4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>
      <c r="A15" s="86"/>
      <c r="B15" s="87" t="s">
        <v>30</v>
      </c>
      <c r="C15" s="88" t="s">
        <v>10</v>
      </c>
      <c r="D15" s="88">
        <v>57406</v>
      </c>
      <c r="E15" s="88">
        <v>57105</v>
      </c>
      <c r="F15" s="88">
        <f>IF((D15&gt;E15),(D15-E15),(0))/1</f>
        <v>301</v>
      </c>
      <c r="G15" s="89">
        <f t="shared" si="0"/>
        <v>500</v>
      </c>
      <c r="H15" s="14">
        <f t="shared" si="1"/>
        <v>201</v>
      </c>
      <c r="I15" s="90">
        <f t="shared" si="3"/>
        <v>504</v>
      </c>
      <c r="J15" s="14">
        <f t="shared" si="4"/>
        <v>101</v>
      </c>
      <c r="K15" s="89">
        <f t="shared" si="2"/>
        <v>515.09999999999991</v>
      </c>
      <c r="L15" s="89">
        <f>(G15+I15+K15)*1</f>
        <v>1519.1</v>
      </c>
      <c r="M15" s="89">
        <f t="shared" si="5"/>
        <v>1519.1</v>
      </c>
      <c r="N15" s="91">
        <f t="shared" si="10"/>
        <v>315</v>
      </c>
      <c r="O15" s="89">
        <f t="shared" si="6"/>
        <v>0</v>
      </c>
      <c r="P15" s="89">
        <v>0</v>
      </c>
      <c r="Q15" s="89">
        <f t="shared" si="11"/>
        <v>1834.1</v>
      </c>
      <c r="R15" s="98" t="s">
        <v>51</v>
      </c>
      <c r="S15" s="94"/>
      <c r="T15" s="83"/>
      <c r="U15" s="84">
        <v>5</v>
      </c>
      <c r="V15" s="85">
        <v>5.04</v>
      </c>
      <c r="W15" s="84">
        <v>5.0999999999999996</v>
      </c>
      <c r="X15" s="84">
        <v>90</v>
      </c>
      <c r="Y15" s="84">
        <f t="shared" si="7"/>
        <v>315</v>
      </c>
      <c r="Z15" s="84">
        <v>1000</v>
      </c>
      <c r="AA15" s="97"/>
      <c r="AB15" s="48"/>
      <c r="AC15" s="48"/>
      <c r="AD15" s="45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>
      <c r="A16" s="86"/>
      <c r="B16" s="99" t="s">
        <v>101</v>
      </c>
      <c r="C16" s="88" t="s">
        <v>11</v>
      </c>
      <c r="D16" s="100"/>
      <c r="E16" s="100"/>
      <c r="F16" s="100">
        <f t="shared" si="8"/>
        <v>0</v>
      </c>
      <c r="G16" s="101">
        <f t="shared" si="0"/>
        <v>0</v>
      </c>
      <c r="H16" s="15">
        <f t="shared" si="1"/>
        <v>0</v>
      </c>
      <c r="I16" s="102">
        <f t="shared" si="3"/>
        <v>0</v>
      </c>
      <c r="J16" s="15">
        <f t="shared" si="4"/>
        <v>0</v>
      </c>
      <c r="K16" s="101">
        <f t="shared" si="2"/>
        <v>0</v>
      </c>
      <c r="L16" s="101">
        <f t="shared" si="9"/>
        <v>0</v>
      </c>
      <c r="M16" s="101">
        <f t="shared" si="5"/>
        <v>0</v>
      </c>
      <c r="N16" s="103">
        <f t="shared" si="10"/>
        <v>315</v>
      </c>
      <c r="O16" s="101">
        <f t="shared" si="6"/>
        <v>315</v>
      </c>
      <c r="P16" s="101">
        <v>0</v>
      </c>
      <c r="Q16" s="101">
        <f t="shared" si="11"/>
        <v>315</v>
      </c>
      <c r="R16" s="98" t="s">
        <v>51</v>
      </c>
      <c r="S16" s="94"/>
      <c r="T16" s="83"/>
      <c r="U16" s="84">
        <v>5</v>
      </c>
      <c r="V16" s="85">
        <v>5.04</v>
      </c>
      <c r="W16" s="84">
        <v>5.0999999999999996</v>
      </c>
      <c r="X16" s="84">
        <v>90</v>
      </c>
      <c r="Y16" s="84">
        <f t="shared" si="7"/>
        <v>315</v>
      </c>
      <c r="Z16" s="84">
        <v>1000</v>
      </c>
      <c r="AA16" s="97"/>
      <c r="AB16" s="48"/>
      <c r="AC16" s="48"/>
      <c r="AD16" s="45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>
      <c r="A17" s="86"/>
      <c r="B17" s="99" t="s">
        <v>193</v>
      </c>
      <c r="C17" s="88" t="s">
        <v>12</v>
      </c>
      <c r="D17" s="88">
        <v>64983</v>
      </c>
      <c r="E17" s="88">
        <v>64840</v>
      </c>
      <c r="F17" s="88">
        <f>IF((D17&gt;E17),(D17-E17),(0))/1</f>
        <v>143</v>
      </c>
      <c r="G17" s="89">
        <f t="shared" si="0"/>
        <v>500</v>
      </c>
      <c r="H17" s="14">
        <f t="shared" si="1"/>
        <v>43</v>
      </c>
      <c r="I17" s="90">
        <f t="shared" si="3"/>
        <v>216.72</v>
      </c>
      <c r="J17" s="14">
        <f t="shared" si="4"/>
        <v>0</v>
      </c>
      <c r="K17" s="89">
        <f t="shared" si="2"/>
        <v>0</v>
      </c>
      <c r="L17" s="89">
        <f>(G17+I17+K17)*1</f>
        <v>716.72</v>
      </c>
      <c r="M17" s="89">
        <f t="shared" si="5"/>
        <v>716.72</v>
      </c>
      <c r="N17" s="91">
        <f t="shared" si="10"/>
        <v>315</v>
      </c>
      <c r="O17" s="89">
        <f t="shared" si="6"/>
        <v>0</v>
      </c>
      <c r="P17" s="89">
        <v>0</v>
      </c>
      <c r="Q17" s="89">
        <f t="shared" si="11"/>
        <v>1031.72</v>
      </c>
      <c r="R17" s="98" t="s">
        <v>51</v>
      </c>
      <c r="S17" s="94"/>
      <c r="T17" s="83"/>
      <c r="U17" s="84">
        <v>5</v>
      </c>
      <c r="V17" s="85">
        <v>5.04</v>
      </c>
      <c r="W17" s="84">
        <v>5.0999999999999996</v>
      </c>
      <c r="X17" s="84">
        <v>90</v>
      </c>
      <c r="Y17" s="84">
        <f t="shared" si="7"/>
        <v>315</v>
      </c>
      <c r="Z17" s="84">
        <v>1000</v>
      </c>
      <c r="AA17" s="97"/>
      <c r="AB17" s="48"/>
      <c r="AC17" s="48"/>
      <c r="AD17" s="45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>
      <c r="A18" s="86"/>
      <c r="B18" s="87" t="s">
        <v>179</v>
      </c>
      <c r="C18" s="88" t="s">
        <v>13</v>
      </c>
      <c r="D18" s="88">
        <v>43192</v>
      </c>
      <c r="E18" s="88">
        <v>42906</v>
      </c>
      <c r="F18" s="88">
        <f>IF((D18&gt;E18),(D18-E18),(0))/1</f>
        <v>286</v>
      </c>
      <c r="G18" s="89">
        <f t="shared" si="0"/>
        <v>500</v>
      </c>
      <c r="H18" s="14">
        <f t="shared" si="1"/>
        <v>186</v>
      </c>
      <c r="I18" s="90">
        <f t="shared" si="3"/>
        <v>504</v>
      </c>
      <c r="J18" s="14">
        <f t="shared" si="4"/>
        <v>86</v>
      </c>
      <c r="K18" s="89">
        <f t="shared" si="2"/>
        <v>438.59999999999997</v>
      </c>
      <c r="L18" s="89">
        <f>(G18+I18+K18)*1</f>
        <v>1442.6</v>
      </c>
      <c r="M18" s="89">
        <f t="shared" si="5"/>
        <v>1442.6</v>
      </c>
      <c r="N18" s="91">
        <f t="shared" si="10"/>
        <v>315</v>
      </c>
      <c r="O18" s="89">
        <f t="shared" si="6"/>
        <v>0</v>
      </c>
      <c r="P18" s="89">
        <v>0</v>
      </c>
      <c r="Q18" s="89">
        <f t="shared" si="11"/>
        <v>1757.6</v>
      </c>
      <c r="R18" s="93" t="s">
        <v>51</v>
      </c>
      <c r="S18" s="94"/>
      <c r="T18" s="83"/>
      <c r="U18" s="84">
        <v>5</v>
      </c>
      <c r="V18" s="85">
        <v>5.04</v>
      </c>
      <c r="W18" s="84">
        <v>5.0999999999999996</v>
      </c>
      <c r="X18" s="84">
        <v>90</v>
      </c>
      <c r="Y18" s="84">
        <f t="shared" si="7"/>
        <v>315</v>
      </c>
      <c r="Z18" s="84">
        <v>1000</v>
      </c>
      <c r="AA18" s="97"/>
      <c r="AB18" s="48"/>
      <c r="AC18" s="48"/>
      <c r="AD18" s="45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>
      <c r="A19" s="86"/>
      <c r="B19" s="87" t="s">
        <v>227</v>
      </c>
      <c r="C19" s="88" t="s">
        <v>14</v>
      </c>
      <c r="D19" s="88">
        <v>67510</v>
      </c>
      <c r="E19" s="88">
        <v>67302</v>
      </c>
      <c r="F19" s="88">
        <f t="shared" si="8"/>
        <v>208</v>
      </c>
      <c r="G19" s="89">
        <f t="shared" si="0"/>
        <v>500</v>
      </c>
      <c r="H19" s="14">
        <f t="shared" si="1"/>
        <v>108</v>
      </c>
      <c r="I19" s="90">
        <f t="shared" si="3"/>
        <v>504</v>
      </c>
      <c r="J19" s="14">
        <f t="shared" si="4"/>
        <v>8</v>
      </c>
      <c r="K19" s="89">
        <f t="shared" si="2"/>
        <v>40.799999999999997</v>
      </c>
      <c r="L19" s="89">
        <f t="shared" si="9"/>
        <v>1044.8</v>
      </c>
      <c r="M19" s="89">
        <f t="shared" si="5"/>
        <v>1044.8</v>
      </c>
      <c r="N19" s="91">
        <f t="shared" si="10"/>
        <v>315</v>
      </c>
      <c r="O19" s="89">
        <f t="shared" si="6"/>
        <v>0</v>
      </c>
      <c r="P19" s="89">
        <v>0</v>
      </c>
      <c r="Q19" s="89">
        <f t="shared" si="11"/>
        <v>1359.8</v>
      </c>
      <c r="R19" s="93" t="s">
        <v>51</v>
      </c>
      <c r="S19" s="94"/>
      <c r="T19" s="83"/>
      <c r="U19" s="84">
        <v>5</v>
      </c>
      <c r="V19" s="85">
        <v>5.04</v>
      </c>
      <c r="W19" s="84">
        <v>5.0999999999999996</v>
      </c>
      <c r="X19" s="84">
        <v>90</v>
      </c>
      <c r="Y19" s="84">
        <f t="shared" si="7"/>
        <v>315</v>
      </c>
      <c r="Z19" s="84">
        <v>1000</v>
      </c>
      <c r="AA19" s="97"/>
      <c r="AB19" s="48"/>
      <c r="AC19" s="48"/>
      <c r="AD19" s="45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>
      <c r="A20" s="86"/>
      <c r="B20" s="87" t="s">
        <v>31</v>
      </c>
      <c r="C20" s="88" t="s">
        <v>15</v>
      </c>
      <c r="D20" s="88">
        <v>73065</v>
      </c>
      <c r="E20" s="88">
        <v>72514</v>
      </c>
      <c r="F20" s="88">
        <f t="shared" si="8"/>
        <v>551</v>
      </c>
      <c r="G20" s="89">
        <f t="shared" si="0"/>
        <v>500</v>
      </c>
      <c r="H20" s="14">
        <f t="shared" si="1"/>
        <v>451</v>
      </c>
      <c r="I20" s="90">
        <f t="shared" ref="I20:I70" si="12">IF((H20&gt;100),(100*V20),(H20*V20))</f>
        <v>504</v>
      </c>
      <c r="J20" s="14">
        <f t="shared" si="4"/>
        <v>351</v>
      </c>
      <c r="K20" s="89">
        <f t="shared" si="2"/>
        <v>1790.1</v>
      </c>
      <c r="L20" s="89">
        <f t="shared" si="9"/>
        <v>2794.1</v>
      </c>
      <c r="M20" s="89">
        <f t="shared" si="5"/>
        <v>2794.1</v>
      </c>
      <c r="N20" s="91">
        <f t="shared" si="10"/>
        <v>315</v>
      </c>
      <c r="O20" s="89">
        <f t="shared" si="6"/>
        <v>0</v>
      </c>
      <c r="P20" s="89">
        <v>0</v>
      </c>
      <c r="Q20" s="89">
        <f t="shared" si="11"/>
        <v>3109.1</v>
      </c>
      <c r="R20" s="93" t="s">
        <v>51</v>
      </c>
      <c r="S20" s="94"/>
      <c r="T20" s="83"/>
      <c r="U20" s="84">
        <v>5</v>
      </c>
      <c r="V20" s="85">
        <v>5.04</v>
      </c>
      <c r="W20" s="84">
        <v>5.0999999999999996</v>
      </c>
      <c r="X20" s="84">
        <v>90</v>
      </c>
      <c r="Y20" s="84">
        <f t="shared" si="7"/>
        <v>315</v>
      </c>
      <c r="Z20" s="84">
        <v>1000</v>
      </c>
      <c r="AA20" s="97"/>
      <c r="AB20" s="48"/>
      <c r="AC20" s="48"/>
      <c r="AD20" s="45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>
      <c r="A21" s="86"/>
      <c r="B21" s="87" t="s">
        <v>191</v>
      </c>
      <c r="C21" s="88" t="s">
        <v>16</v>
      </c>
      <c r="D21" s="88">
        <v>10031</v>
      </c>
      <c r="E21" s="88">
        <v>9763</v>
      </c>
      <c r="F21" s="88">
        <f>IF((D21&gt;E21),(D21-E21),(0))/1</f>
        <v>268</v>
      </c>
      <c r="G21" s="89">
        <f t="shared" si="0"/>
        <v>500</v>
      </c>
      <c r="H21" s="14">
        <f t="shared" si="1"/>
        <v>168</v>
      </c>
      <c r="I21" s="90">
        <f t="shared" si="12"/>
        <v>504</v>
      </c>
      <c r="J21" s="14">
        <f t="shared" si="4"/>
        <v>68</v>
      </c>
      <c r="K21" s="89">
        <f t="shared" si="2"/>
        <v>346.79999999999995</v>
      </c>
      <c r="L21" s="89">
        <f>(G21+I21+K21)*1</f>
        <v>1350.8</v>
      </c>
      <c r="M21" s="89">
        <f t="shared" si="5"/>
        <v>1350.8</v>
      </c>
      <c r="N21" s="91">
        <f t="shared" si="10"/>
        <v>315</v>
      </c>
      <c r="O21" s="89">
        <f t="shared" si="6"/>
        <v>0</v>
      </c>
      <c r="P21" s="89">
        <v>0</v>
      </c>
      <c r="Q21" s="89">
        <f t="shared" si="11"/>
        <v>1665.8</v>
      </c>
      <c r="R21" s="93" t="s">
        <v>51</v>
      </c>
      <c r="S21" s="94"/>
      <c r="T21" s="83"/>
      <c r="U21" s="84">
        <v>5</v>
      </c>
      <c r="V21" s="85">
        <v>5.04</v>
      </c>
      <c r="W21" s="84">
        <v>5.0999999999999996</v>
      </c>
      <c r="X21" s="84">
        <v>90</v>
      </c>
      <c r="Y21" s="84">
        <f t="shared" si="7"/>
        <v>315</v>
      </c>
      <c r="Z21" s="84">
        <v>1000</v>
      </c>
      <c r="AA21" s="83"/>
      <c r="AB21" s="48"/>
      <c r="AC21" s="48"/>
      <c r="AD21" s="45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A22" s="86"/>
      <c r="B22" s="87" t="s">
        <v>32</v>
      </c>
      <c r="C22" s="88" t="s">
        <v>17</v>
      </c>
      <c r="D22" s="88">
        <v>32764</v>
      </c>
      <c r="E22" s="88">
        <v>32634</v>
      </c>
      <c r="F22" s="88">
        <f t="shared" si="8"/>
        <v>130</v>
      </c>
      <c r="G22" s="89">
        <f t="shared" si="0"/>
        <v>500</v>
      </c>
      <c r="H22" s="14">
        <f t="shared" si="1"/>
        <v>30</v>
      </c>
      <c r="I22" s="90">
        <f t="shared" si="12"/>
        <v>151.19999999999999</v>
      </c>
      <c r="J22" s="14">
        <f t="shared" si="4"/>
        <v>0</v>
      </c>
      <c r="K22" s="89">
        <f t="shared" si="2"/>
        <v>0</v>
      </c>
      <c r="L22" s="89">
        <f t="shared" si="9"/>
        <v>651.20000000000005</v>
      </c>
      <c r="M22" s="89">
        <f t="shared" si="5"/>
        <v>651.20000000000005</v>
      </c>
      <c r="N22" s="91">
        <f t="shared" si="10"/>
        <v>315</v>
      </c>
      <c r="O22" s="89">
        <f t="shared" si="6"/>
        <v>0</v>
      </c>
      <c r="P22" s="89">
        <v>0</v>
      </c>
      <c r="Q22" s="89">
        <f t="shared" si="11"/>
        <v>966.2</v>
      </c>
      <c r="R22" s="93" t="s">
        <v>51</v>
      </c>
      <c r="S22" s="94"/>
      <c r="T22" s="83"/>
      <c r="U22" s="84">
        <v>5</v>
      </c>
      <c r="V22" s="85">
        <v>5.04</v>
      </c>
      <c r="W22" s="84">
        <v>5.0999999999999996</v>
      </c>
      <c r="X22" s="84">
        <v>90</v>
      </c>
      <c r="Y22" s="84">
        <f t="shared" si="7"/>
        <v>315</v>
      </c>
      <c r="Z22" s="84">
        <v>1000</v>
      </c>
      <c r="AA22" s="83"/>
      <c r="AB22" s="48"/>
      <c r="AC22" s="48"/>
      <c r="AD22" s="45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86"/>
      <c r="B23" s="87" t="s">
        <v>33</v>
      </c>
      <c r="C23" s="88" t="s">
        <v>18</v>
      </c>
      <c r="D23" s="88">
        <v>37707</v>
      </c>
      <c r="E23" s="88">
        <v>37269</v>
      </c>
      <c r="F23" s="88">
        <f t="shared" si="8"/>
        <v>438</v>
      </c>
      <c r="G23" s="89">
        <f t="shared" si="0"/>
        <v>500</v>
      </c>
      <c r="H23" s="14">
        <f t="shared" si="1"/>
        <v>338</v>
      </c>
      <c r="I23" s="90">
        <f t="shared" si="12"/>
        <v>504</v>
      </c>
      <c r="J23" s="14">
        <f t="shared" si="4"/>
        <v>238</v>
      </c>
      <c r="K23" s="89">
        <f t="shared" si="2"/>
        <v>1213.8</v>
      </c>
      <c r="L23" s="89">
        <f t="shared" si="9"/>
        <v>2217.8000000000002</v>
      </c>
      <c r="M23" s="89">
        <f t="shared" si="5"/>
        <v>2217.8000000000002</v>
      </c>
      <c r="N23" s="91">
        <f t="shared" si="10"/>
        <v>315</v>
      </c>
      <c r="O23" s="89">
        <f t="shared" si="6"/>
        <v>0</v>
      </c>
      <c r="P23" s="89">
        <v>0</v>
      </c>
      <c r="Q23" s="89">
        <f t="shared" si="11"/>
        <v>2532.8000000000002</v>
      </c>
      <c r="R23" s="93" t="s">
        <v>51</v>
      </c>
      <c r="S23" s="94"/>
      <c r="T23" s="83"/>
      <c r="U23" s="84">
        <v>5</v>
      </c>
      <c r="V23" s="85">
        <v>5.04</v>
      </c>
      <c r="W23" s="84">
        <v>5.0999999999999996</v>
      </c>
      <c r="X23" s="84">
        <v>90</v>
      </c>
      <c r="Y23" s="84">
        <f t="shared" si="7"/>
        <v>315</v>
      </c>
      <c r="Z23" s="84">
        <v>1000</v>
      </c>
      <c r="AA23" s="83"/>
      <c r="AB23" s="48"/>
      <c r="AC23" s="48"/>
      <c r="AD23" s="45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86"/>
      <c r="B24" s="87" t="s">
        <v>34</v>
      </c>
      <c r="C24" s="88" t="s">
        <v>19</v>
      </c>
      <c r="D24" s="88">
        <v>43602</v>
      </c>
      <c r="E24" s="88">
        <v>43294</v>
      </c>
      <c r="F24" s="88">
        <f t="shared" si="8"/>
        <v>308</v>
      </c>
      <c r="G24" s="89">
        <f t="shared" si="0"/>
        <v>500</v>
      </c>
      <c r="H24" s="14">
        <f t="shared" si="1"/>
        <v>208</v>
      </c>
      <c r="I24" s="90">
        <f t="shared" si="12"/>
        <v>504</v>
      </c>
      <c r="J24" s="14">
        <f t="shared" si="4"/>
        <v>108</v>
      </c>
      <c r="K24" s="89">
        <f t="shared" si="2"/>
        <v>550.79999999999995</v>
      </c>
      <c r="L24" s="89">
        <f t="shared" si="9"/>
        <v>1554.8</v>
      </c>
      <c r="M24" s="89">
        <f t="shared" si="5"/>
        <v>1554.8</v>
      </c>
      <c r="N24" s="91">
        <f t="shared" si="10"/>
        <v>315</v>
      </c>
      <c r="O24" s="89">
        <f t="shared" si="6"/>
        <v>0</v>
      </c>
      <c r="P24" s="89">
        <v>0</v>
      </c>
      <c r="Q24" s="89">
        <f t="shared" si="11"/>
        <v>1869.8</v>
      </c>
      <c r="R24" s="93" t="s">
        <v>51</v>
      </c>
      <c r="S24" s="94"/>
      <c r="T24" s="83"/>
      <c r="U24" s="84">
        <v>5</v>
      </c>
      <c r="V24" s="85">
        <v>5.04</v>
      </c>
      <c r="W24" s="84">
        <v>5.0999999999999996</v>
      </c>
      <c r="X24" s="84">
        <v>90</v>
      </c>
      <c r="Y24" s="84">
        <f t="shared" si="7"/>
        <v>315</v>
      </c>
      <c r="Z24" s="84">
        <v>1000</v>
      </c>
      <c r="AA24" s="83"/>
      <c r="AB24" s="48"/>
      <c r="AC24" s="48"/>
      <c r="AD24" s="45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86"/>
      <c r="B25" s="87" t="s">
        <v>186</v>
      </c>
      <c r="C25" s="88" t="s">
        <v>20</v>
      </c>
      <c r="D25" s="88">
        <v>61264</v>
      </c>
      <c r="E25" s="88">
        <v>61102</v>
      </c>
      <c r="F25" s="88">
        <f>IF((D25&gt;E25),(D25-E25),(0))/1</f>
        <v>162</v>
      </c>
      <c r="G25" s="89">
        <f t="shared" si="0"/>
        <v>500</v>
      </c>
      <c r="H25" s="14">
        <f t="shared" si="1"/>
        <v>62</v>
      </c>
      <c r="I25" s="90">
        <f t="shared" si="12"/>
        <v>312.48</v>
      </c>
      <c r="J25" s="14">
        <f t="shared" si="4"/>
        <v>0</v>
      </c>
      <c r="K25" s="89">
        <f t="shared" si="2"/>
        <v>0</v>
      </c>
      <c r="L25" s="89">
        <f>(G25+I25+K25)*1</f>
        <v>812.48</v>
      </c>
      <c r="M25" s="89">
        <f t="shared" si="5"/>
        <v>812.48</v>
      </c>
      <c r="N25" s="91">
        <f t="shared" si="10"/>
        <v>315</v>
      </c>
      <c r="O25" s="89">
        <f t="shared" si="6"/>
        <v>0</v>
      </c>
      <c r="P25" s="89">
        <v>0</v>
      </c>
      <c r="Q25" s="89">
        <f t="shared" si="11"/>
        <v>1127.48</v>
      </c>
      <c r="R25" s="93" t="s">
        <v>51</v>
      </c>
      <c r="S25" s="82"/>
      <c r="T25" s="83"/>
      <c r="U25" s="84">
        <v>5</v>
      </c>
      <c r="V25" s="85">
        <v>5.04</v>
      </c>
      <c r="W25" s="84">
        <v>5.0999999999999996</v>
      </c>
      <c r="X25" s="84">
        <v>90</v>
      </c>
      <c r="Y25" s="84">
        <f t="shared" si="7"/>
        <v>315</v>
      </c>
      <c r="Z25" s="84">
        <v>1000</v>
      </c>
      <c r="AA25" s="83"/>
      <c r="AB25" s="48"/>
      <c r="AC25" s="48"/>
      <c r="AD25" s="45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>
      <c r="A26" s="86"/>
      <c r="B26" s="87" t="s">
        <v>35</v>
      </c>
      <c r="C26" s="88" t="s">
        <v>21</v>
      </c>
      <c r="D26" s="88">
        <v>25067</v>
      </c>
      <c r="E26" s="88">
        <v>25014</v>
      </c>
      <c r="F26" s="88">
        <f t="shared" si="8"/>
        <v>53</v>
      </c>
      <c r="G26" s="89">
        <f t="shared" si="0"/>
        <v>265</v>
      </c>
      <c r="H26" s="14">
        <f t="shared" si="1"/>
        <v>0</v>
      </c>
      <c r="I26" s="90">
        <f t="shared" si="12"/>
        <v>0</v>
      </c>
      <c r="J26" s="14">
        <f t="shared" si="4"/>
        <v>0</v>
      </c>
      <c r="K26" s="89">
        <f t="shared" si="2"/>
        <v>0</v>
      </c>
      <c r="L26" s="89">
        <f t="shared" si="9"/>
        <v>265</v>
      </c>
      <c r="M26" s="89">
        <f t="shared" si="5"/>
        <v>265</v>
      </c>
      <c r="N26" s="91">
        <f t="shared" si="10"/>
        <v>315</v>
      </c>
      <c r="O26" s="89">
        <f t="shared" si="6"/>
        <v>0</v>
      </c>
      <c r="P26" s="89">
        <v>0</v>
      </c>
      <c r="Q26" s="89">
        <f t="shared" si="11"/>
        <v>580</v>
      </c>
      <c r="R26" s="93" t="s">
        <v>51</v>
      </c>
      <c r="S26" s="94"/>
      <c r="T26" s="83"/>
      <c r="U26" s="84">
        <v>5</v>
      </c>
      <c r="V26" s="85">
        <v>5.04</v>
      </c>
      <c r="W26" s="84">
        <v>5.0999999999999996</v>
      </c>
      <c r="X26" s="84">
        <v>90</v>
      </c>
      <c r="Y26" s="84">
        <f t="shared" si="7"/>
        <v>315</v>
      </c>
      <c r="Z26" s="84">
        <v>1000</v>
      </c>
      <c r="AA26" s="83"/>
      <c r="AB26" s="48"/>
      <c r="AC26" s="48"/>
      <c r="AD26" s="45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>
      <c r="A27" s="86"/>
      <c r="B27" s="87" t="s">
        <v>36</v>
      </c>
      <c r="C27" s="88" t="s">
        <v>22</v>
      </c>
      <c r="D27" s="88">
        <v>16608</v>
      </c>
      <c r="E27" s="88">
        <v>16234</v>
      </c>
      <c r="F27" s="88">
        <f>IF((D27&gt;E27),(D27-E27),(0))/1</f>
        <v>374</v>
      </c>
      <c r="G27" s="89">
        <f t="shared" si="0"/>
        <v>500</v>
      </c>
      <c r="H27" s="14">
        <f t="shared" si="1"/>
        <v>274</v>
      </c>
      <c r="I27" s="90">
        <f t="shared" si="12"/>
        <v>504</v>
      </c>
      <c r="J27" s="14">
        <f t="shared" si="4"/>
        <v>174</v>
      </c>
      <c r="K27" s="89">
        <f t="shared" si="2"/>
        <v>887.4</v>
      </c>
      <c r="L27" s="89">
        <f>(G27+I27+K27)*1</f>
        <v>1891.4</v>
      </c>
      <c r="M27" s="89">
        <f t="shared" si="5"/>
        <v>1891.4</v>
      </c>
      <c r="N27" s="91">
        <f t="shared" si="10"/>
        <v>315</v>
      </c>
      <c r="O27" s="89">
        <f t="shared" si="6"/>
        <v>0</v>
      </c>
      <c r="P27" s="89">
        <v>0</v>
      </c>
      <c r="Q27" s="89">
        <f t="shared" si="11"/>
        <v>2206.4</v>
      </c>
      <c r="R27" s="93" t="s">
        <v>51</v>
      </c>
      <c r="S27" s="82"/>
      <c r="T27" s="83"/>
      <c r="U27" s="84">
        <v>5</v>
      </c>
      <c r="V27" s="85">
        <v>5.04</v>
      </c>
      <c r="W27" s="84">
        <v>5.0999999999999996</v>
      </c>
      <c r="X27" s="84">
        <v>90</v>
      </c>
      <c r="Y27" s="84">
        <f t="shared" si="7"/>
        <v>315</v>
      </c>
      <c r="Z27" s="84">
        <v>1000</v>
      </c>
      <c r="AA27" s="83"/>
      <c r="AB27" s="48"/>
      <c r="AC27" s="48"/>
      <c r="AD27" s="45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>
      <c r="A28" s="86"/>
      <c r="B28" s="104" t="s">
        <v>157</v>
      </c>
      <c r="C28" s="88" t="s">
        <v>23</v>
      </c>
      <c r="D28" s="88">
        <v>24961</v>
      </c>
      <c r="E28" s="88">
        <v>24848</v>
      </c>
      <c r="F28" s="88">
        <f t="shared" si="8"/>
        <v>113</v>
      </c>
      <c r="G28" s="89">
        <f t="shared" si="0"/>
        <v>500</v>
      </c>
      <c r="H28" s="14">
        <f t="shared" si="1"/>
        <v>13</v>
      </c>
      <c r="I28" s="90">
        <f t="shared" si="12"/>
        <v>65.52</v>
      </c>
      <c r="J28" s="14">
        <f t="shared" si="4"/>
        <v>0</v>
      </c>
      <c r="K28" s="89">
        <f t="shared" si="2"/>
        <v>0</v>
      </c>
      <c r="L28" s="89">
        <f t="shared" si="9"/>
        <v>565.52</v>
      </c>
      <c r="M28" s="89">
        <f t="shared" si="5"/>
        <v>565.52</v>
      </c>
      <c r="N28" s="91">
        <f t="shared" si="10"/>
        <v>315</v>
      </c>
      <c r="O28" s="89">
        <f t="shared" si="6"/>
        <v>0</v>
      </c>
      <c r="P28" s="89">
        <v>0</v>
      </c>
      <c r="Q28" s="89">
        <f t="shared" si="11"/>
        <v>880.52</v>
      </c>
      <c r="R28" s="93" t="s">
        <v>51</v>
      </c>
      <c r="S28" s="94"/>
      <c r="T28" s="83"/>
      <c r="U28" s="84">
        <v>5</v>
      </c>
      <c r="V28" s="85">
        <v>5.04</v>
      </c>
      <c r="W28" s="84">
        <v>5.0999999999999996</v>
      </c>
      <c r="X28" s="84">
        <v>90</v>
      </c>
      <c r="Y28" s="84">
        <f t="shared" si="7"/>
        <v>315</v>
      </c>
      <c r="Z28" s="84">
        <v>1000</v>
      </c>
      <c r="AA28" s="83"/>
      <c r="AB28" s="48"/>
      <c r="AC28" s="48"/>
      <c r="AD28" s="45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>
      <c r="A29" s="86"/>
      <c r="B29" s="87" t="s">
        <v>37</v>
      </c>
      <c r="C29" s="88" t="s">
        <v>24</v>
      </c>
      <c r="D29" s="88">
        <v>43988</v>
      </c>
      <c r="E29" s="88">
        <v>43672</v>
      </c>
      <c r="F29" s="88">
        <f t="shared" si="8"/>
        <v>316</v>
      </c>
      <c r="G29" s="89">
        <f t="shared" si="0"/>
        <v>500</v>
      </c>
      <c r="H29" s="14">
        <f t="shared" si="1"/>
        <v>216</v>
      </c>
      <c r="I29" s="90">
        <f t="shared" si="12"/>
        <v>504</v>
      </c>
      <c r="J29" s="14">
        <f t="shared" si="4"/>
        <v>116</v>
      </c>
      <c r="K29" s="89">
        <f t="shared" si="2"/>
        <v>591.59999999999991</v>
      </c>
      <c r="L29" s="89">
        <f t="shared" si="9"/>
        <v>1595.6</v>
      </c>
      <c r="M29" s="89">
        <f t="shared" si="5"/>
        <v>1595.6</v>
      </c>
      <c r="N29" s="91">
        <f t="shared" si="10"/>
        <v>315</v>
      </c>
      <c r="O29" s="89">
        <f t="shared" si="6"/>
        <v>0</v>
      </c>
      <c r="P29" s="89">
        <v>0</v>
      </c>
      <c r="Q29" s="89">
        <f t="shared" si="11"/>
        <v>1910.6</v>
      </c>
      <c r="R29" s="93" t="s">
        <v>51</v>
      </c>
      <c r="S29" s="94"/>
      <c r="T29" s="83"/>
      <c r="U29" s="84">
        <v>5</v>
      </c>
      <c r="V29" s="85">
        <v>5.04</v>
      </c>
      <c r="W29" s="84">
        <v>5.0999999999999996</v>
      </c>
      <c r="X29" s="84">
        <v>90</v>
      </c>
      <c r="Y29" s="84">
        <f t="shared" si="7"/>
        <v>315</v>
      </c>
      <c r="Z29" s="84">
        <v>1000</v>
      </c>
      <c r="AA29" s="83"/>
      <c r="AB29" s="48"/>
      <c r="AC29" s="48"/>
      <c r="AD29" s="45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>
      <c r="A30" s="86"/>
      <c r="B30" s="87" t="s">
        <v>38</v>
      </c>
      <c r="C30" s="88" t="s">
        <v>25</v>
      </c>
      <c r="D30" s="88">
        <v>73560</v>
      </c>
      <c r="E30" s="88">
        <v>73207</v>
      </c>
      <c r="F30" s="88">
        <f t="shared" si="8"/>
        <v>353</v>
      </c>
      <c r="G30" s="89">
        <f t="shared" si="0"/>
        <v>500</v>
      </c>
      <c r="H30" s="14">
        <f t="shared" si="1"/>
        <v>253</v>
      </c>
      <c r="I30" s="90">
        <f t="shared" si="12"/>
        <v>504</v>
      </c>
      <c r="J30" s="14">
        <f t="shared" si="4"/>
        <v>153</v>
      </c>
      <c r="K30" s="89">
        <f t="shared" si="2"/>
        <v>780.3</v>
      </c>
      <c r="L30" s="89">
        <f t="shared" si="9"/>
        <v>1784.3</v>
      </c>
      <c r="M30" s="89">
        <f t="shared" si="5"/>
        <v>1784.3</v>
      </c>
      <c r="N30" s="91">
        <f t="shared" si="10"/>
        <v>315</v>
      </c>
      <c r="O30" s="89">
        <f t="shared" si="6"/>
        <v>0</v>
      </c>
      <c r="P30" s="89">
        <v>0</v>
      </c>
      <c r="Q30" s="89">
        <f t="shared" si="11"/>
        <v>2099.3000000000002</v>
      </c>
      <c r="R30" s="93" t="s">
        <v>51</v>
      </c>
      <c r="S30" s="94"/>
      <c r="T30" s="83"/>
      <c r="U30" s="84">
        <v>5</v>
      </c>
      <c r="V30" s="85">
        <v>5.04</v>
      </c>
      <c r="W30" s="84">
        <v>5.0999999999999996</v>
      </c>
      <c r="X30" s="84">
        <v>90</v>
      </c>
      <c r="Y30" s="84">
        <f t="shared" si="7"/>
        <v>315</v>
      </c>
      <c r="Z30" s="84">
        <v>1000</v>
      </c>
      <c r="AA30" s="83"/>
      <c r="AB30" s="48"/>
      <c r="AC30" s="48"/>
      <c r="AD30" s="45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86"/>
      <c r="B31" s="87" t="s">
        <v>216</v>
      </c>
      <c r="C31" s="88" t="s">
        <v>26</v>
      </c>
      <c r="D31" s="96">
        <v>3505</v>
      </c>
      <c r="E31" s="96">
        <v>3196</v>
      </c>
      <c r="F31" s="88">
        <f t="shared" si="8"/>
        <v>309</v>
      </c>
      <c r="G31" s="89">
        <f t="shared" si="0"/>
        <v>500</v>
      </c>
      <c r="H31" s="14">
        <f t="shared" si="1"/>
        <v>209</v>
      </c>
      <c r="I31" s="90">
        <f t="shared" si="12"/>
        <v>504</v>
      </c>
      <c r="J31" s="14">
        <f t="shared" si="4"/>
        <v>109</v>
      </c>
      <c r="K31" s="89">
        <f t="shared" si="2"/>
        <v>555.9</v>
      </c>
      <c r="L31" s="89">
        <f t="shared" si="9"/>
        <v>1559.9</v>
      </c>
      <c r="M31" s="89">
        <f t="shared" si="5"/>
        <v>1559.9</v>
      </c>
      <c r="N31" s="91">
        <f t="shared" si="10"/>
        <v>315</v>
      </c>
      <c r="O31" s="89">
        <f t="shared" si="6"/>
        <v>0</v>
      </c>
      <c r="P31" s="89">
        <v>0</v>
      </c>
      <c r="Q31" s="89">
        <f t="shared" si="11"/>
        <v>1874.9</v>
      </c>
      <c r="R31" s="93" t="s">
        <v>51</v>
      </c>
      <c r="S31" s="105"/>
      <c r="T31" s="83"/>
      <c r="U31" s="84">
        <v>5</v>
      </c>
      <c r="V31" s="85">
        <v>5.04</v>
      </c>
      <c r="W31" s="84">
        <v>5.0999999999999996</v>
      </c>
      <c r="X31" s="84">
        <v>90</v>
      </c>
      <c r="Y31" s="84">
        <f t="shared" si="7"/>
        <v>315</v>
      </c>
      <c r="Z31" s="84">
        <v>1000</v>
      </c>
      <c r="AA31" s="83"/>
      <c r="AB31" s="48"/>
      <c r="AC31" s="48"/>
      <c r="AD31" s="45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86"/>
      <c r="B32" s="87" t="s">
        <v>213</v>
      </c>
      <c r="C32" s="88" t="s">
        <v>27</v>
      </c>
      <c r="D32" s="88">
        <v>31806</v>
      </c>
      <c r="E32" s="88">
        <v>31657</v>
      </c>
      <c r="F32" s="88">
        <f t="shared" si="8"/>
        <v>149</v>
      </c>
      <c r="G32" s="89">
        <f t="shared" si="0"/>
        <v>500</v>
      </c>
      <c r="H32" s="14">
        <f t="shared" si="1"/>
        <v>49</v>
      </c>
      <c r="I32" s="90">
        <f t="shared" si="12"/>
        <v>246.96</v>
      </c>
      <c r="J32" s="14">
        <f t="shared" si="4"/>
        <v>0</v>
      </c>
      <c r="K32" s="89">
        <f t="shared" si="2"/>
        <v>0</v>
      </c>
      <c r="L32" s="89">
        <f t="shared" si="9"/>
        <v>746.96</v>
      </c>
      <c r="M32" s="89">
        <f t="shared" si="5"/>
        <v>746.96</v>
      </c>
      <c r="N32" s="91">
        <f t="shared" si="10"/>
        <v>315</v>
      </c>
      <c r="O32" s="89">
        <f t="shared" si="6"/>
        <v>0</v>
      </c>
      <c r="P32" s="89">
        <v>0</v>
      </c>
      <c r="Q32" s="89">
        <f t="shared" si="11"/>
        <v>1061.96</v>
      </c>
      <c r="R32" s="93" t="s">
        <v>51</v>
      </c>
      <c r="S32" s="94"/>
      <c r="T32" s="83"/>
      <c r="U32" s="84">
        <v>5</v>
      </c>
      <c r="V32" s="85">
        <v>5.04</v>
      </c>
      <c r="W32" s="84">
        <v>5.0999999999999996</v>
      </c>
      <c r="X32" s="84">
        <v>90</v>
      </c>
      <c r="Y32" s="84">
        <f t="shared" si="7"/>
        <v>315</v>
      </c>
      <c r="Z32" s="84">
        <v>1000</v>
      </c>
      <c r="AA32" s="83"/>
      <c r="AB32" s="48"/>
      <c r="AC32" s="48"/>
      <c r="AD32" s="45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86"/>
      <c r="B33" s="106" t="s">
        <v>101</v>
      </c>
      <c r="C33" s="88" t="s">
        <v>55</v>
      </c>
      <c r="D33" s="100"/>
      <c r="E33" s="100"/>
      <c r="F33" s="107">
        <f t="shared" si="8"/>
        <v>0</v>
      </c>
      <c r="G33" s="108">
        <f t="shared" ref="G33" si="13">IF((F33&gt;100),(100*U33), (F33*U33))</f>
        <v>0</v>
      </c>
      <c r="H33" s="24">
        <f t="shared" ref="H33" si="14">IF((F33&gt;100),(F33-100),(0))</f>
        <v>0</v>
      </c>
      <c r="I33" s="109">
        <f t="shared" ref="I33" si="15">IF((H33&gt;100),(100*V33),(H33*V33))</f>
        <v>0</v>
      </c>
      <c r="J33" s="24">
        <f t="shared" ref="J33" si="16">IF((H33&gt;100),(H33-100),(0))</f>
        <v>0</v>
      </c>
      <c r="K33" s="108">
        <f t="shared" ref="K33" si="17">IF((J33&gt;0),(J33*W33),(0))</f>
        <v>0</v>
      </c>
      <c r="L33" s="108">
        <f t="shared" si="9"/>
        <v>0</v>
      </c>
      <c r="M33" s="101">
        <f t="shared" ref="M33" si="18">L33</f>
        <v>0</v>
      </c>
      <c r="N33" s="103">
        <f t="shared" si="10"/>
        <v>315</v>
      </c>
      <c r="O33" s="101">
        <f t="shared" ref="O33" si="19">IF((F33&gt;0),0,(Y33))</f>
        <v>315</v>
      </c>
      <c r="P33" s="101">
        <v>0</v>
      </c>
      <c r="Q33" s="101">
        <f t="shared" si="11"/>
        <v>315</v>
      </c>
      <c r="R33" s="93" t="s">
        <v>51</v>
      </c>
      <c r="S33" s="110"/>
      <c r="T33" s="83"/>
      <c r="U33" s="84">
        <v>5</v>
      </c>
      <c r="V33" s="85">
        <v>5.04</v>
      </c>
      <c r="W33" s="84">
        <v>5.0999999999999996</v>
      </c>
      <c r="X33" s="84">
        <v>90</v>
      </c>
      <c r="Y33" s="84">
        <f t="shared" si="7"/>
        <v>315</v>
      </c>
      <c r="Z33" s="84">
        <v>1000</v>
      </c>
      <c r="AA33" s="83"/>
      <c r="AB33" s="48"/>
      <c r="AC33" s="48"/>
      <c r="AD33" s="45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>
      <c r="A34" s="111"/>
      <c r="B34" s="112"/>
      <c r="C34" s="113"/>
      <c r="D34" s="113"/>
      <c r="E34" s="113"/>
      <c r="F34" s="113"/>
      <c r="G34" s="114"/>
      <c r="H34" s="13"/>
      <c r="I34" s="115"/>
      <c r="J34" s="13"/>
      <c r="K34" s="114"/>
      <c r="L34" s="114"/>
      <c r="M34" s="114"/>
      <c r="N34" s="116"/>
      <c r="O34" s="117"/>
      <c r="P34" s="114"/>
      <c r="Q34" s="114"/>
      <c r="R34" s="118"/>
      <c r="S34" s="110"/>
      <c r="T34" s="83"/>
      <c r="U34" s="84"/>
      <c r="V34" s="85"/>
      <c r="W34" s="84"/>
      <c r="X34" s="84"/>
      <c r="Y34" s="84"/>
      <c r="Z34" s="84"/>
      <c r="AA34" s="83"/>
      <c r="AB34" s="48"/>
      <c r="AC34" s="48"/>
      <c r="AD34" s="45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>
      <c r="A35" s="111"/>
      <c r="B35" s="119"/>
      <c r="C35" s="120"/>
      <c r="D35" s="120"/>
      <c r="E35" s="113"/>
      <c r="F35" s="113"/>
      <c r="G35" s="114"/>
      <c r="H35" s="13"/>
      <c r="I35" s="115"/>
      <c r="J35" s="13"/>
      <c r="K35" s="114"/>
      <c r="L35" s="114"/>
      <c r="M35" s="114"/>
      <c r="N35" s="121"/>
      <c r="O35" s="114"/>
      <c r="P35" s="114"/>
      <c r="Q35" s="122"/>
      <c r="R35" s="118"/>
      <c r="S35" s="110"/>
      <c r="T35" s="83"/>
      <c r="U35" s="84"/>
      <c r="V35" s="85"/>
      <c r="W35" s="84"/>
      <c r="X35" s="84"/>
      <c r="Y35" s="84"/>
      <c r="Z35" s="84"/>
      <c r="AA35" s="83"/>
      <c r="AB35" s="48"/>
      <c r="AC35" s="48"/>
      <c r="AD35" s="45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23"/>
      <c r="B36" s="124"/>
      <c r="C36" s="123"/>
      <c r="D36" s="123"/>
      <c r="E36" s="123"/>
      <c r="F36" s="113"/>
      <c r="G36" s="114"/>
      <c r="H36" s="13"/>
      <c r="I36" s="115"/>
      <c r="J36" s="13"/>
      <c r="K36" s="114"/>
      <c r="L36" s="114"/>
      <c r="M36" s="114"/>
      <c r="N36" s="121"/>
      <c r="O36" s="114"/>
      <c r="P36" s="114"/>
      <c r="Q36" s="114"/>
      <c r="R36" s="118"/>
      <c r="S36" s="110"/>
      <c r="T36" s="110"/>
      <c r="U36" s="84"/>
      <c r="V36" s="85"/>
      <c r="W36" s="84"/>
      <c r="X36" s="84"/>
      <c r="Y36" s="84"/>
      <c r="Z36" s="84"/>
      <c r="AA36" s="110"/>
      <c r="AB36" s="43"/>
      <c r="AC36" s="43"/>
      <c r="AD36" s="43"/>
    </row>
    <row r="37" spans="1:48">
      <c r="A37" s="123"/>
      <c r="B37" s="123"/>
      <c r="C37" s="123"/>
      <c r="D37" s="123"/>
      <c r="E37" s="123"/>
      <c r="F37" s="113"/>
      <c r="G37" s="114"/>
      <c r="H37" s="13"/>
      <c r="I37" s="115"/>
      <c r="J37" s="13"/>
      <c r="K37" s="114"/>
      <c r="L37" s="114"/>
      <c r="M37" s="114"/>
      <c r="N37" s="121"/>
      <c r="O37" s="114"/>
      <c r="P37" s="114"/>
      <c r="Q37" s="114"/>
      <c r="R37" s="118"/>
      <c r="S37" s="110"/>
      <c r="T37" s="110"/>
      <c r="U37" s="84"/>
      <c r="V37" s="85"/>
      <c r="W37" s="84"/>
      <c r="X37" s="84"/>
      <c r="Y37" s="84"/>
      <c r="Z37" s="84"/>
      <c r="AA37" s="110"/>
      <c r="AB37" s="43"/>
      <c r="AC37" s="43"/>
      <c r="AD37" s="43"/>
    </row>
    <row r="38" spans="1:48">
      <c r="A38" s="125" t="s">
        <v>199</v>
      </c>
      <c r="B38" s="95" t="s">
        <v>58</v>
      </c>
      <c r="C38" s="88" t="s">
        <v>59</v>
      </c>
      <c r="D38" s="96">
        <v>45919</v>
      </c>
      <c r="E38" s="96">
        <v>45758</v>
      </c>
      <c r="F38" s="88">
        <f>IF((D38&gt;E38),(D38-E38),(0))/1</f>
        <v>161</v>
      </c>
      <c r="G38" s="89">
        <f t="shared" si="0"/>
        <v>500</v>
      </c>
      <c r="H38" s="14">
        <f t="shared" si="1"/>
        <v>61</v>
      </c>
      <c r="I38" s="90">
        <f t="shared" si="12"/>
        <v>307.44</v>
      </c>
      <c r="J38" s="14">
        <f t="shared" si="4"/>
        <v>0</v>
      </c>
      <c r="K38" s="89">
        <f t="shared" si="2"/>
        <v>0</v>
      </c>
      <c r="L38" s="89">
        <f>(G38+I38+K38)*1</f>
        <v>807.44</v>
      </c>
      <c r="M38" s="89">
        <f t="shared" si="5"/>
        <v>807.44</v>
      </c>
      <c r="N38" s="91">
        <f>IF((Y38&gt;0),Y38,130)*1</f>
        <v>270</v>
      </c>
      <c r="O38" s="89">
        <f t="shared" si="6"/>
        <v>0</v>
      </c>
      <c r="P38" s="89">
        <v>0</v>
      </c>
      <c r="Q38" s="89">
        <f>IF((M38&gt;0),(M38+N38+P38),(Y38)+(P38))</f>
        <v>1077.44</v>
      </c>
      <c r="R38" s="93" t="s">
        <v>51</v>
      </c>
      <c r="S38" s="110"/>
      <c r="T38" s="110"/>
      <c r="U38" s="84">
        <v>5</v>
      </c>
      <c r="V38" s="85">
        <v>5.04</v>
      </c>
      <c r="W38" s="84">
        <v>5.0999999999999996</v>
      </c>
      <c r="X38" s="84">
        <v>90</v>
      </c>
      <c r="Y38" s="84">
        <f>3*90</f>
        <v>270</v>
      </c>
      <c r="Z38" s="84">
        <v>850</v>
      </c>
      <c r="AA38" s="110"/>
      <c r="AB38" s="43"/>
      <c r="AC38" s="43"/>
      <c r="AD38" s="43"/>
    </row>
    <row r="39" spans="1:48">
      <c r="A39" s="125"/>
      <c r="B39" s="95" t="s">
        <v>275</v>
      </c>
      <c r="C39" s="88" t="s">
        <v>60</v>
      </c>
      <c r="D39" s="88">
        <v>29598</v>
      </c>
      <c r="E39" s="88">
        <v>29325</v>
      </c>
      <c r="F39" s="88">
        <f t="shared" ref="F39:F41" si="20">IF((D39&gt;E39),(D39-E39),(0))/1</f>
        <v>273</v>
      </c>
      <c r="G39" s="89">
        <f t="shared" si="0"/>
        <v>500</v>
      </c>
      <c r="H39" s="14">
        <f t="shared" si="1"/>
        <v>173</v>
      </c>
      <c r="I39" s="90">
        <f t="shared" si="12"/>
        <v>504</v>
      </c>
      <c r="J39" s="14">
        <f t="shared" si="4"/>
        <v>73</v>
      </c>
      <c r="K39" s="89">
        <f t="shared" si="2"/>
        <v>372.29999999999995</v>
      </c>
      <c r="L39" s="89">
        <f t="shared" ref="L39:L41" si="21">(G39+I39+K39)*1</f>
        <v>1376.3</v>
      </c>
      <c r="M39" s="89">
        <f t="shared" si="5"/>
        <v>1376.3</v>
      </c>
      <c r="N39" s="91">
        <f t="shared" ref="N39:N43" si="22">IF((Y39&gt;0),Y39,130)*1</f>
        <v>270</v>
      </c>
      <c r="O39" s="89">
        <f t="shared" si="6"/>
        <v>0</v>
      </c>
      <c r="P39" s="89">
        <v>0</v>
      </c>
      <c r="Q39" s="89">
        <f t="shared" ref="Q39:Q44" si="23">IF((M39&gt;0),(M39+N39+P39),(Y39)+(P39))</f>
        <v>1646.3</v>
      </c>
      <c r="R39" s="93" t="s">
        <v>51</v>
      </c>
      <c r="S39" s="126"/>
      <c r="T39" s="110"/>
      <c r="U39" s="84">
        <v>5</v>
      </c>
      <c r="V39" s="85">
        <v>5.04</v>
      </c>
      <c r="W39" s="84">
        <v>5.0999999999999996</v>
      </c>
      <c r="X39" s="84">
        <v>90</v>
      </c>
      <c r="Y39" s="84">
        <f t="shared" ref="Y39:Y71" si="24">3*90</f>
        <v>270</v>
      </c>
      <c r="Z39" s="84">
        <v>850</v>
      </c>
      <c r="AA39" s="110"/>
      <c r="AB39" s="43"/>
      <c r="AC39" s="43"/>
      <c r="AD39" s="43"/>
    </row>
    <row r="40" spans="1:48">
      <c r="A40" s="125"/>
      <c r="B40" s="127" t="s">
        <v>201</v>
      </c>
      <c r="C40" s="96" t="s">
        <v>61</v>
      </c>
      <c r="D40" s="96">
        <v>32258</v>
      </c>
      <c r="E40" s="96">
        <v>32052</v>
      </c>
      <c r="F40" s="88">
        <f>IF((D40&gt;E40),(D40-E40),(0))/1</f>
        <v>206</v>
      </c>
      <c r="G40" s="89">
        <f t="shared" si="0"/>
        <v>500</v>
      </c>
      <c r="H40" s="14">
        <f t="shared" si="1"/>
        <v>106</v>
      </c>
      <c r="I40" s="90">
        <f t="shared" si="12"/>
        <v>504</v>
      </c>
      <c r="J40" s="14">
        <f t="shared" si="4"/>
        <v>6</v>
      </c>
      <c r="K40" s="89">
        <f t="shared" si="2"/>
        <v>30.599999999999998</v>
      </c>
      <c r="L40" s="89">
        <f>(G40+I40+K40)*1</f>
        <v>1034.5999999999999</v>
      </c>
      <c r="M40" s="89">
        <f t="shared" si="5"/>
        <v>1034.5999999999999</v>
      </c>
      <c r="N40" s="91">
        <f t="shared" si="22"/>
        <v>270</v>
      </c>
      <c r="O40" s="89">
        <f t="shared" si="6"/>
        <v>0</v>
      </c>
      <c r="P40" s="89">
        <v>0</v>
      </c>
      <c r="Q40" s="89">
        <f t="shared" si="23"/>
        <v>1304.5999999999999</v>
      </c>
      <c r="R40" s="93" t="s">
        <v>51</v>
      </c>
      <c r="S40" s="110"/>
      <c r="T40" s="110"/>
      <c r="U40" s="84">
        <v>5</v>
      </c>
      <c r="V40" s="85">
        <v>5.04</v>
      </c>
      <c r="W40" s="84">
        <v>5.0999999999999996</v>
      </c>
      <c r="X40" s="84">
        <v>90</v>
      </c>
      <c r="Y40" s="84">
        <f t="shared" si="24"/>
        <v>270</v>
      </c>
      <c r="Z40" s="84">
        <v>850</v>
      </c>
      <c r="AA40" s="110"/>
      <c r="AB40" s="43"/>
      <c r="AC40" s="43"/>
      <c r="AD40" s="43"/>
    </row>
    <row r="41" spans="1:48">
      <c r="A41" s="125"/>
      <c r="B41" s="95" t="s">
        <v>297</v>
      </c>
      <c r="C41" s="88" t="s">
        <v>62</v>
      </c>
      <c r="D41" s="88">
        <v>36540</v>
      </c>
      <c r="E41" s="88">
        <v>36347</v>
      </c>
      <c r="F41" s="88">
        <f t="shared" si="20"/>
        <v>193</v>
      </c>
      <c r="G41" s="89">
        <f t="shared" si="0"/>
        <v>500</v>
      </c>
      <c r="H41" s="14">
        <f t="shared" si="1"/>
        <v>93</v>
      </c>
      <c r="I41" s="90">
        <f t="shared" si="12"/>
        <v>468.72</v>
      </c>
      <c r="J41" s="14">
        <f t="shared" si="4"/>
        <v>0</v>
      </c>
      <c r="K41" s="89">
        <f t="shared" si="2"/>
        <v>0</v>
      </c>
      <c r="L41" s="89">
        <f t="shared" si="21"/>
        <v>968.72</v>
      </c>
      <c r="M41" s="89">
        <f t="shared" si="5"/>
        <v>968.72</v>
      </c>
      <c r="N41" s="91">
        <f t="shared" si="22"/>
        <v>270</v>
      </c>
      <c r="O41" s="89">
        <f t="shared" si="6"/>
        <v>0</v>
      </c>
      <c r="P41" s="89">
        <v>0</v>
      </c>
      <c r="Q41" s="89">
        <f t="shared" si="23"/>
        <v>1238.72</v>
      </c>
      <c r="R41" s="93" t="s">
        <v>51</v>
      </c>
      <c r="S41" s="110"/>
      <c r="T41" s="110"/>
      <c r="U41" s="84">
        <v>5</v>
      </c>
      <c r="V41" s="85">
        <v>5.04</v>
      </c>
      <c r="W41" s="84">
        <v>5.0999999999999996</v>
      </c>
      <c r="X41" s="84">
        <v>90</v>
      </c>
      <c r="Y41" s="84">
        <f t="shared" si="24"/>
        <v>270</v>
      </c>
      <c r="Z41" s="84">
        <v>850</v>
      </c>
      <c r="AA41" s="110"/>
      <c r="AB41" s="43"/>
      <c r="AC41" s="43"/>
      <c r="AD41" s="43"/>
    </row>
    <row r="42" spans="1:48">
      <c r="A42" s="125"/>
      <c r="B42" s="95" t="s">
        <v>278</v>
      </c>
      <c r="C42" s="88" t="s">
        <v>63</v>
      </c>
      <c r="D42" s="88">
        <v>1637</v>
      </c>
      <c r="E42" s="88">
        <v>1265</v>
      </c>
      <c r="F42" s="88">
        <f t="shared" ref="F42:F46" si="25">IF((D42&gt;E42),(D42-E42),(0))/1</f>
        <v>372</v>
      </c>
      <c r="G42" s="89">
        <f t="shared" si="0"/>
        <v>500</v>
      </c>
      <c r="H42" s="14">
        <f t="shared" si="1"/>
        <v>272</v>
      </c>
      <c r="I42" s="90">
        <f t="shared" si="12"/>
        <v>504</v>
      </c>
      <c r="J42" s="14">
        <f t="shared" si="4"/>
        <v>172</v>
      </c>
      <c r="K42" s="89">
        <f t="shared" si="2"/>
        <v>877.19999999999993</v>
      </c>
      <c r="L42" s="89">
        <f t="shared" ref="L42:L46" si="26">(G42+I42+K42)*1</f>
        <v>1881.1999999999998</v>
      </c>
      <c r="M42" s="89">
        <f t="shared" si="5"/>
        <v>1881.1999999999998</v>
      </c>
      <c r="N42" s="91">
        <f t="shared" si="22"/>
        <v>270</v>
      </c>
      <c r="O42" s="89">
        <f t="shared" si="6"/>
        <v>0</v>
      </c>
      <c r="P42" s="89">
        <v>0</v>
      </c>
      <c r="Q42" s="89">
        <f t="shared" si="23"/>
        <v>2151.1999999999998</v>
      </c>
      <c r="R42" s="93" t="s">
        <v>51</v>
      </c>
      <c r="S42" s="110"/>
      <c r="T42" s="110"/>
      <c r="U42" s="84">
        <v>5</v>
      </c>
      <c r="V42" s="85">
        <v>5.04</v>
      </c>
      <c r="W42" s="84">
        <v>5.0999999999999996</v>
      </c>
      <c r="X42" s="84">
        <v>90</v>
      </c>
      <c r="Y42" s="84">
        <f t="shared" si="24"/>
        <v>270</v>
      </c>
      <c r="Z42" s="84">
        <v>850</v>
      </c>
      <c r="AA42" s="110"/>
      <c r="AB42" s="43"/>
      <c r="AC42" s="43"/>
      <c r="AD42" s="43"/>
    </row>
    <row r="43" spans="1:48">
      <c r="A43" s="125"/>
      <c r="B43" s="95" t="s">
        <v>64</v>
      </c>
      <c r="C43" s="88" t="s">
        <v>65</v>
      </c>
      <c r="D43" s="88">
        <v>20209</v>
      </c>
      <c r="E43" s="88">
        <v>20030</v>
      </c>
      <c r="F43" s="88">
        <f>IF((D43&gt;E43),(D43-E43),(0))/1</f>
        <v>179</v>
      </c>
      <c r="G43" s="89">
        <f t="shared" si="0"/>
        <v>500</v>
      </c>
      <c r="H43" s="14">
        <f t="shared" si="1"/>
        <v>79</v>
      </c>
      <c r="I43" s="90">
        <f t="shared" si="12"/>
        <v>398.16</v>
      </c>
      <c r="J43" s="14">
        <f t="shared" si="4"/>
        <v>0</v>
      </c>
      <c r="K43" s="89">
        <f t="shared" si="2"/>
        <v>0</v>
      </c>
      <c r="L43" s="89">
        <f>(G43+I43+K43)*1</f>
        <v>898.16000000000008</v>
      </c>
      <c r="M43" s="89">
        <f t="shared" si="5"/>
        <v>898.16000000000008</v>
      </c>
      <c r="N43" s="91">
        <f t="shared" si="22"/>
        <v>270</v>
      </c>
      <c r="O43" s="89">
        <f t="shared" si="6"/>
        <v>0</v>
      </c>
      <c r="P43" s="89">
        <v>0</v>
      </c>
      <c r="Q43" s="89">
        <f t="shared" si="23"/>
        <v>1168.1600000000001</v>
      </c>
      <c r="R43" s="93" t="s">
        <v>51</v>
      </c>
      <c r="S43" s="110"/>
      <c r="T43" s="110"/>
      <c r="U43" s="84">
        <v>5</v>
      </c>
      <c r="V43" s="85">
        <v>5.04</v>
      </c>
      <c r="W43" s="84">
        <v>5.0999999999999996</v>
      </c>
      <c r="X43" s="84">
        <v>90</v>
      </c>
      <c r="Y43" s="84">
        <f t="shared" si="24"/>
        <v>270</v>
      </c>
      <c r="Z43" s="84">
        <v>850</v>
      </c>
      <c r="AA43" s="110"/>
      <c r="AB43" s="43"/>
      <c r="AC43" s="43"/>
      <c r="AD43" s="43"/>
    </row>
    <row r="44" spans="1:48">
      <c r="A44" s="125"/>
      <c r="B44" s="95" t="s">
        <v>221</v>
      </c>
      <c r="C44" s="128" t="s">
        <v>66</v>
      </c>
      <c r="D44" s="129">
        <v>3393</v>
      </c>
      <c r="E44" s="129">
        <v>3298</v>
      </c>
      <c r="F44" s="129">
        <f t="shared" si="25"/>
        <v>95</v>
      </c>
      <c r="G44" s="130">
        <f t="shared" si="0"/>
        <v>475</v>
      </c>
      <c r="H44" s="17">
        <f t="shared" si="1"/>
        <v>0</v>
      </c>
      <c r="I44" s="131">
        <f t="shared" si="12"/>
        <v>0</v>
      </c>
      <c r="J44" s="17">
        <f t="shared" si="4"/>
        <v>0</v>
      </c>
      <c r="K44" s="130">
        <f t="shared" si="2"/>
        <v>0</v>
      </c>
      <c r="L44" s="130">
        <f t="shared" si="26"/>
        <v>475</v>
      </c>
      <c r="M44" s="130">
        <f t="shared" si="5"/>
        <v>475</v>
      </c>
      <c r="N44" s="132">
        <f>IF((Y44&gt;0),Y44,130)*1</f>
        <v>270</v>
      </c>
      <c r="O44" s="130">
        <f t="shared" si="6"/>
        <v>0</v>
      </c>
      <c r="P44" s="89">
        <v>0</v>
      </c>
      <c r="Q44" s="89">
        <f t="shared" si="23"/>
        <v>745</v>
      </c>
      <c r="R44" s="93" t="s">
        <v>51</v>
      </c>
      <c r="S44" s="110"/>
      <c r="T44" s="110"/>
      <c r="U44" s="84">
        <v>5</v>
      </c>
      <c r="V44" s="85">
        <v>5.04</v>
      </c>
      <c r="W44" s="84">
        <v>5.0999999999999996</v>
      </c>
      <c r="X44" s="84">
        <v>90</v>
      </c>
      <c r="Y44" s="84">
        <f t="shared" si="24"/>
        <v>270</v>
      </c>
      <c r="Z44" s="84">
        <v>850</v>
      </c>
      <c r="AA44" s="110"/>
      <c r="AB44" s="43"/>
      <c r="AC44" s="43"/>
      <c r="AD44" s="43"/>
    </row>
    <row r="45" spans="1:48">
      <c r="A45" s="125"/>
      <c r="B45" s="95" t="s">
        <v>165</v>
      </c>
      <c r="C45" s="96" t="s">
        <v>67</v>
      </c>
      <c r="D45" s="96">
        <v>28128</v>
      </c>
      <c r="E45" s="96">
        <v>27927</v>
      </c>
      <c r="F45" s="88">
        <f t="shared" si="25"/>
        <v>201</v>
      </c>
      <c r="G45" s="89">
        <f t="shared" si="0"/>
        <v>500</v>
      </c>
      <c r="H45" s="14">
        <f t="shared" si="1"/>
        <v>101</v>
      </c>
      <c r="I45" s="90">
        <f t="shared" si="12"/>
        <v>504</v>
      </c>
      <c r="J45" s="14">
        <f t="shared" si="4"/>
        <v>1</v>
      </c>
      <c r="K45" s="89">
        <f t="shared" si="2"/>
        <v>5.0999999999999996</v>
      </c>
      <c r="L45" s="89">
        <f t="shared" si="26"/>
        <v>1009.1</v>
      </c>
      <c r="M45" s="89">
        <f t="shared" si="5"/>
        <v>1009.1</v>
      </c>
      <c r="N45" s="91">
        <f>IF((Y45&gt;0),Y45,130)*1</f>
        <v>270</v>
      </c>
      <c r="O45" s="89">
        <f t="shared" si="6"/>
        <v>0</v>
      </c>
      <c r="P45" s="89">
        <v>0</v>
      </c>
      <c r="Q45" s="89">
        <f>IF((M45&gt;0),(M45+N45+P45),(Y45)+(P45))</f>
        <v>1279.0999999999999</v>
      </c>
      <c r="R45" s="93" t="s">
        <v>51</v>
      </c>
      <c r="S45" s="110"/>
      <c r="T45" s="110"/>
      <c r="U45" s="84">
        <v>5</v>
      </c>
      <c r="V45" s="85">
        <v>5.04</v>
      </c>
      <c r="W45" s="84">
        <v>5.0999999999999996</v>
      </c>
      <c r="X45" s="84">
        <v>90</v>
      </c>
      <c r="Y45" s="84">
        <f t="shared" si="24"/>
        <v>270</v>
      </c>
      <c r="Z45" s="84">
        <v>850</v>
      </c>
      <c r="AA45" s="110"/>
      <c r="AB45" s="43"/>
      <c r="AC45" s="43"/>
      <c r="AD45" s="43"/>
    </row>
    <row r="46" spans="1:48">
      <c r="A46" s="125"/>
      <c r="B46" s="95" t="s">
        <v>162</v>
      </c>
      <c r="C46" s="88" t="s">
        <v>68</v>
      </c>
      <c r="D46" s="88">
        <v>70569</v>
      </c>
      <c r="E46" s="88">
        <v>69972</v>
      </c>
      <c r="F46" s="88">
        <f t="shared" si="25"/>
        <v>597</v>
      </c>
      <c r="G46" s="89">
        <f t="shared" si="0"/>
        <v>500</v>
      </c>
      <c r="H46" s="14">
        <f t="shared" si="1"/>
        <v>497</v>
      </c>
      <c r="I46" s="90">
        <f t="shared" si="12"/>
        <v>504</v>
      </c>
      <c r="J46" s="14">
        <f t="shared" si="4"/>
        <v>397</v>
      </c>
      <c r="K46" s="89">
        <f t="shared" si="2"/>
        <v>2024.6999999999998</v>
      </c>
      <c r="L46" s="89">
        <f t="shared" si="26"/>
        <v>3028.7</v>
      </c>
      <c r="M46" s="89">
        <f t="shared" si="5"/>
        <v>3028.7</v>
      </c>
      <c r="N46" s="91">
        <f t="shared" ref="N46:N71" si="27">IF((Y46&gt;0),Y46,130)*1</f>
        <v>270</v>
      </c>
      <c r="O46" s="89">
        <f t="shared" si="6"/>
        <v>0</v>
      </c>
      <c r="P46" s="89">
        <v>0</v>
      </c>
      <c r="Q46" s="89">
        <f t="shared" ref="Q46:Q71" si="28">IF((M46&gt;0),(M46+N46+P46),(Y46)+(P46))</f>
        <v>3298.7</v>
      </c>
      <c r="R46" s="93" t="s">
        <v>51</v>
      </c>
      <c r="S46" s="110"/>
      <c r="T46" s="110"/>
      <c r="U46" s="84">
        <v>5</v>
      </c>
      <c r="V46" s="85">
        <v>5.04</v>
      </c>
      <c r="W46" s="84">
        <v>5.0999999999999996</v>
      </c>
      <c r="X46" s="84">
        <v>90</v>
      </c>
      <c r="Y46" s="84">
        <f t="shared" si="24"/>
        <v>270</v>
      </c>
      <c r="Z46" s="84">
        <v>850</v>
      </c>
      <c r="AA46" s="110"/>
      <c r="AB46" s="43"/>
      <c r="AC46" s="43"/>
      <c r="AD46" s="43"/>
    </row>
    <row r="47" spans="1:48">
      <c r="A47" s="125"/>
      <c r="B47" s="95" t="s">
        <v>69</v>
      </c>
      <c r="C47" s="88" t="s">
        <v>70</v>
      </c>
      <c r="D47" s="88">
        <v>8801</v>
      </c>
      <c r="E47" s="88">
        <v>8651</v>
      </c>
      <c r="F47" s="88">
        <f>IF((D47&gt;E47),(D47-E47),(0))/1</f>
        <v>150</v>
      </c>
      <c r="G47" s="89">
        <f t="shared" si="0"/>
        <v>500</v>
      </c>
      <c r="H47" s="14">
        <f t="shared" si="1"/>
        <v>50</v>
      </c>
      <c r="I47" s="90">
        <f t="shared" si="12"/>
        <v>252</v>
      </c>
      <c r="J47" s="14">
        <f t="shared" si="4"/>
        <v>0</v>
      </c>
      <c r="K47" s="89">
        <f t="shared" si="2"/>
        <v>0</v>
      </c>
      <c r="L47" s="89">
        <f>(G47+I47+K47)*1</f>
        <v>752</v>
      </c>
      <c r="M47" s="89">
        <f t="shared" si="5"/>
        <v>752</v>
      </c>
      <c r="N47" s="91">
        <f t="shared" si="27"/>
        <v>270</v>
      </c>
      <c r="O47" s="89">
        <f t="shared" si="6"/>
        <v>0</v>
      </c>
      <c r="P47" s="89">
        <v>0</v>
      </c>
      <c r="Q47" s="89">
        <f t="shared" si="28"/>
        <v>1022</v>
      </c>
      <c r="R47" s="93" t="s">
        <v>51</v>
      </c>
      <c r="S47" s="110"/>
      <c r="T47" s="110"/>
      <c r="U47" s="84">
        <v>5</v>
      </c>
      <c r="V47" s="85">
        <v>5.04</v>
      </c>
      <c r="W47" s="84">
        <v>5.0999999999999996</v>
      </c>
      <c r="X47" s="84">
        <v>90</v>
      </c>
      <c r="Y47" s="84">
        <f t="shared" si="24"/>
        <v>270</v>
      </c>
      <c r="Z47" s="84">
        <v>850</v>
      </c>
      <c r="AA47" s="110"/>
      <c r="AB47" s="43"/>
      <c r="AC47" s="43"/>
      <c r="AD47" s="43"/>
    </row>
    <row r="48" spans="1:48">
      <c r="A48" s="125"/>
      <c r="B48" s="95" t="s">
        <v>101</v>
      </c>
      <c r="C48" s="88" t="s">
        <v>71</v>
      </c>
      <c r="D48" s="100"/>
      <c r="E48" s="100"/>
      <c r="F48" s="100">
        <f t="shared" ref="F48:F71" si="29">IF((D48&gt;E48),(D48-E48),(0))/1</f>
        <v>0</v>
      </c>
      <c r="G48" s="101">
        <f t="shared" si="0"/>
        <v>0</v>
      </c>
      <c r="H48" s="15">
        <f t="shared" si="1"/>
        <v>0</v>
      </c>
      <c r="I48" s="102">
        <f t="shared" si="12"/>
        <v>0</v>
      </c>
      <c r="J48" s="15">
        <f t="shared" si="4"/>
        <v>0</v>
      </c>
      <c r="K48" s="101">
        <f t="shared" si="2"/>
        <v>0</v>
      </c>
      <c r="L48" s="101">
        <f t="shared" ref="L48:L71" si="30">(G48+I48+K48)*1</f>
        <v>0</v>
      </c>
      <c r="M48" s="101">
        <f t="shared" si="5"/>
        <v>0</v>
      </c>
      <c r="N48" s="103">
        <f t="shared" si="27"/>
        <v>270</v>
      </c>
      <c r="O48" s="101">
        <f>IF((F48&gt;0),0,(Y48))</f>
        <v>270</v>
      </c>
      <c r="P48" s="101">
        <v>0</v>
      </c>
      <c r="Q48" s="101">
        <f t="shared" si="28"/>
        <v>270</v>
      </c>
      <c r="R48" s="93" t="s">
        <v>51</v>
      </c>
      <c r="S48" s="110"/>
      <c r="T48" s="110"/>
      <c r="U48" s="84">
        <v>5</v>
      </c>
      <c r="V48" s="85">
        <v>5.04</v>
      </c>
      <c r="W48" s="84">
        <v>5.0999999999999996</v>
      </c>
      <c r="X48" s="84">
        <v>90</v>
      </c>
      <c r="Y48" s="84">
        <f t="shared" si="24"/>
        <v>270</v>
      </c>
      <c r="Z48" s="84">
        <v>850</v>
      </c>
      <c r="AA48" s="110"/>
      <c r="AB48" s="43"/>
      <c r="AC48" s="43"/>
      <c r="AD48" s="43"/>
    </row>
    <row r="49" spans="1:30">
      <c r="A49" s="125"/>
      <c r="B49" s="95" t="s">
        <v>72</v>
      </c>
      <c r="C49" s="88" t="s">
        <v>73</v>
      </c>
      <c r="D49" s="88">
        <v>78514</v>
      </c>
      <c r="E49" s="88">
        <v>78514</v>
      </c>
      <c r="F49" s="88">
        <f>IF((D49&gt;E49),(D49-E49),(0))/1</f>
        <v>0</v>
      </c>
      <c r="G49" s="89">
        <f t="shared" si="0"/>
        <v>0</v>
      </c>
      <c r="H49" s="14">
        <f t="shared" si="1"/>
        <v>0</v>
      </c>
      <c r="I49" s="90">
        <f t="shared" si="12"/>
        <v>0</v>
      </c>
      <c r="J49" s="14">
        <f t="shared" si="4"/>
        <v>0</v>
      </c>
      <c r="K49" s="89">
        <f t="shared" si="2"/>
        <v>0</v>
      </c>
      <c r="L49" s="89">
        <f>(G49+I49+K49)*1</f>
        <v>0</v>
      </c>
      <c r="M49" s="89">
        <f t="shared" si="5"/>
        <v>0</v>
      </c>
      <c r="N49" s="91">
        <f t="shared" si="27"/>
        <v>270</v>
      </c>
      <c r="O49" s="89">
        <f t="shared" si="6"/>
        <v>270</v>
      </c>
      <c r="P49" s="89">
        <v>0</v>
      </c>
      <c r="Q49" s="89">
        <f t="shared" si="28"/>
        <v>270</v>
      </c>
      <c r="R49" s="93" t="s">
        <v>307</v>
      </c>
      <c r="S49" s="110"/>
      <c r="T49" s="110"/>
      <c r="U49" s="84">
        <v>5</v>
      </c>
      <c r="V49" s="85">
        <v>5.04</v>
      </c>
      <c r="W49" s="84">
        <v>5.0999999999999996</v>
      </c>
      <c r="X49" s="84">
        <v>90</v>
      </c>
      <c r="Y49" s="84">
        <f t="shared" si="24"/>
        <v>270</v>
      </c>
      <c r="Z49" s="84">
        <v>850</v>
      </c>
      <c r="AA49" s="110"/>
      <c r="AB49" s="43"/>
      <c r="AC49" s="43"/>
      <c r="AD49" s="43"/>
    </row>
    <row r="50" spans="1:30">
      <c r="A50" s="125"/>
      <c r="B50" s="95" t="s">
        <v>74</v>
      </c>
      <c r="C50" s="88" t="s">
        <v>75</v>
      </c>
      <c r="D50" s="88">
        <v>70464</v>
      </c>
      <c r="E50" s="88">
        <v>70014</v>
      </c>
      <c r="F50" s="88">
        <f>IF((D50&gt;E50),(D50-E50),(0))/1</f>
        <v>450</v>
      </c>
      <c r="G50" s="89">
        <f t="shared" si="0"/>
        <v>500</v>
      </c>
      <c r="H50" s="14">
        <f t="shared" si="1"/>
        <v>350</v>
      </c>
      <c r="I50" s="90">
        <f t="shared" si="12"/>
        <v>504</v>
      </c>
      <c r="J50" s="14">
        <f t="shared" si="4"/>
        <v>250</v>
      </c>
      <c r="K50" s="89">
        <f t="shared" si="2"/>
        <v>1275</v>
      </c>
      <c r="L50" s="89">
        <f>(G50+I50+K50)*1</f>
        <v>2279</v>
      </c>
      <c r="M50" s="89">
        <f t="shared" si="5"/>
        <v>2279</v>
      </c>
      <c r="N50" s="91">
        <f t="shared" si="27"/>
        <v>270</v>
      </c>
      <c r="O50" s="89">
        <f t="shared" si="6"/>
        <v>0</v>
      </c>
      <c r="P50" s="89">
        <v>0</v>
      </c>
      <c r="Q50" s="89">
        <f t="shared" si="28"/>
        <v>2549</v>
      </c>
      <c r="R50" s="93" t="s">
        <v>51</v>
      </c>
      <c r="S50" s="110"/>
      <c r="T50" s="110"/>
      <c r="U50" s="84">
        <v>5</v>
      </c>
      <c r="V50" s="85">
        <v>5.04</v>
      </c>
      <c r="W50" s="84">
        <v>5.0999999999999996</v>
      </c>
      <c r="X50" s="84">
        <v>90</v>
      </c>
      <c r="Y50" s="84">
        <f t="shared" si="24"/>
        <v>270</v>
      </c>
      <c r="Z50" s="84">
        <v>850</v>
      </c>
      <c r="AA50" s="110"/>
      <c r="AB50" s="43"/>
      <c r="AC50" s="43"/>
      <c r="AD50" s="43"/>
    </row>
    <row r="51" spans="1:30">
      <c r="A51" s="125"/>
      <c r="B51" s="95" t="s">
        <v>226</v>
      </c>
      <c r="C51" s="88" t="s">
        <v>76</v>
      </c>
      <c r="D51" s="88">
        <v>66660</v>
      </c>
      <c r="E51" s="88">
        <v>66660</v>
      </c>
      <c r="F51" s="88">
        <f>IF((D51&gt;E51),(D51-E51),(0))/1</f>
        <v>0</v>
      </c>
      <c r="G51" s="89">
        <f t="shared" si="0"/>
        <v>0</v>
      </c>
      <c r="H51" s="14">
        <f t="shared" si="1"/>
        <v>0</v>
      </c>
      <c r="I51" s="90">
        <f t="shared" si="12"/>
        <v>0</v>
      </c>
      <c r="J51" s="14">
        <f t="shared" si="4"/>
        <v>0</v>
      </c>
      <c r="K51" s="89">
        <f t="shared" si="2"/>
        <v>0</v>
      </c>
      <c r="L51" s="89">
        <f>(G51+I51+K51)*1</f>
        <v>0</v>
      </c>
      <c r="M51" s="89">
        <f t="shared" si="5"/>
        <v>0</v>
      </c>
      <c r="N51" s="91">
        <f t="shared" si="27"/>
        <v>270</v>
      </c>
      <c r="O51" s="89">
        <f t="shared" si="6"/>
        <v>270</v>
      </c>
      <c r="P51" s="89">
        <v>0</v>
      </c>
      <c r="Q51" s="89">
        <f t="shared" si="28"/>
        <v>270</v>
      </c>
      <c r="R51" s="93" t="s">
        <v>307</v>
      </c>
      <c r="S51" s="110"/>
      <c r="T51" s="110"/>
      <c r="U51" s="84">
        <v>5</v>
      </c>
      <c r="V51" s="85">
        <v>5.04</v>
      </c>
      <c r="W51" s="84">
        <v>5.0999999999999996</v>
      </c>
      <c r="X51" s="84">
        <v>90</v>
      </c>
      <c r="Y51" s="84">
        <f t="shared" si="24"/>
        <v>270</v>
      </c>
      <c r="Z51" s="84">
        <v>850</v>
      </c>
      <c r="AA51" s="110"/>
      <c r="AB51" s="43"/>
      <c r="AC51" s="43"/>
      <c r="AD51" s="43"/>
    </row>
    <row r="52" spans="1:30" ht="15" customHeight="1">
      <c r="A52" s="125"/>
      <c r="B52" s="95" t="s">
        <v>222</v>
      </c>
      <c r="C52" s="88" t="s">
        <v>77</v>
      </c>
      <c r="D52" s="88">
        <v>27842</v>
      </c>
      <c r="E52" s="88">
        <v>27596</v>
      </c>
      <c r="F52" s="88">
        <f>IF((D52&gt;E52),(D52-E52),(0))/1</f>
        <v>246</v>
      </c>
      <c r="G52" s="89">
        <f t="shared" si="0"/>
        <v>500</v>
      </c>
      <c r="H52" s="14">
        <f t="shared" si="1"/>
        <v>146</v>
      </c>
      <c r="I52" s="90">
        <f t="shared" si="12"/>
        <v>504</v>
      </c>
      <c r="J52" s="14">
        <f t="shared" si="4"/>
        <v>46</v>
      </c>
      <c r="K52" s="89">
        <f t="shared" si="2"/>
        <v>234.6</v>
      </c>
      <c r="L52" s="89">
        <f>(G52+I52+K52)*1</f>
        <v>1238.5999999999999</v>
      </c>
      <c r="M52" s="89">
        <f t="shared" si="5"/>
        <v>1238.5999999999999</v>
      </c>
      <c r="N52" s="91">
        <f t="shared" si="27"/>
        <v>270</v>
      </c>
      <c r="O52" s="89">
        <f t="shared" si="6"/>
        <v>0</v>
      </c>
      <c r="P52" s="89">
        <v>0</v>
      </c>
      <c r="Q52" s="89">
        <f t="shared" si="28"/>
        <v>1508.6</v>
      </c>
      <c r="R52" s="93" t="s">
        <v>51</v>
      </c>
      <c r="S52" s="133"/>
      <c r="T52" s="134"/>
      <c r="U52" s="84">
        <v>5</v>
      </c>
      <c r="V52" s="85">
        <v>5.04</v>
      </c>
      <c r="W52" s="84">
        <v>5.0999999999999996</v>
      </c>
      <c r="X52" s="84">
        <v>90</v>
      </c>
      <c r="Y52" s="84">
        <f t="shared" si="24"/>
        <v>270</v>
      </c>
      <c r="Z52" s="84">
        <v>850</v>
      </c>
      <c r="AA52" s="110"/>
      <c r="AB52" s="43"/>
      <c r="AC52" s="43"/>
      <c r="AD52" s="43"/>
    </row>
    <row r="53" spans="1:30">
      <c r="A53" s="125"/>
      <c r="B53" s="95" t="s">
        <v>150</v>
      </c>
      <c r="C53" s="88" t="s">
        <v>78</v>
      </c>
      <c r="D53" s="88">
        <v>80082</v>
      </c>
      <c r="E53" s="88">
        <v>79974</v>
      </c>
      <c r="F53" s="88">
        <f>IF((D53&gt;E53),(D53-E53),(0))/1</f>
        <v>108</v>
      </c>
      <c r="G53" s="89">
        <f t="shared" si="0"/>
        <v>500</v>
      </c>
      <c r="H53" s="14">
        <f t="shared" si="1"/>
        <v>8</v>
      </c>
      <c r="I53" s="90">
        <f t="shared" si="12"/>
        <v>40.32</v>
      </c>
      <c r="J53" s="14">
        <f t="shared" si="4"/>
        <v>0</v>
      </c>
      <c r="K53" s="89">
        <f t="shared" si="2"/>
        <v>0</v>
      </c>
      <c r="L53" s="89">
        <f>(G53+I53+K53)*1</f>
        <v>540.32000000000005</v>
      </c>
      <c r="M53" s="89">
        <f t="shared" si="5"/>
        <v>540.32000000000005</v>
      </c>
      <c r="N53" s="91">
        <f t="shared" si="27"/>
        <v>270</v>
      </c>
      <c r="O53" s="89">
        <f t="shared" si="6"/>
        <v>0</v>
      </c>
      <c r="P53" s="89">
        <v>0</v>
      </c>
      <c r="Q53" s="89">
        <f t="shared" si="28"/>
        <v>810.32</v>
      </c>
      <c r="R53" s="93" t="s">
        <v>51</v>
      </c>
      <c r="S53" s="133"/>
      <c r="T53" s="134"/>
      <c r="U53" s="84">
        <v>5</v>
      </c>
      <c r="V53" s="85">
        <v>5.04</v>
      </c>
      <c r="W53" s="84">
        <v>5.0999999999999996</v>
      </c>
      <c r="X53" s="84">
        <v>90</v>
      </c>
      <c r="Y53" s="84">
        <f t="shared" si="24"/>
        <v>270</v>
      </c>
      <c r="Z53" s="84">
        <v>850</v>
      </c>
      <c r="AA53" s="110"/>
      <c r="AB53" s="43"/>
      <c r="AC53" s="43"/>
      <c r="AD53" s="43"/>
    </row>
    <row r="54" spans="1:30">
      <c r="A54" s="125"/>
      <c r="B54" s="95" t="s">
        <v>128</v>
      </c>
      <c r="C54" s="88" t="s">
        <v>79</v>
      </c>
      <c r="D54" s="88">
        <v>72083</v>
      </c>
      <c r="E54" s="88">
        <v>72021</v>
      </c>
      <c r="F54" s="88">
        <f t="shared" ref="F54" si="31">IF((D54&gt;E54),(D54-E54),(0))/1</f>
        <v>62</v>
      </c>
      <c r="G54" s="89">
        <f t="shared" si="0"/>
        <v>310</v>
      </c>
      <c r="H54" s="14">
        <f t="shared" si="1"/>
        <v>0</v>
      </c>
      <c r="I54" s="90">
        <f t="shared" si="12"/>
        <v>0</v>
      </c>
      <c r="J54" s="14">
        <f t="shared" si="4"/>
        <v>0</v>
      </c>
      <c r="K54" s="89">
        <f t="shared" si="2"/>
        <v>0</v>
      </c>
      <c r="L54" s="89">
        <f t="shared" ref="L54" si="32">(G54+I54+K54)*1</f>
        <v>310</v>
      </c>
      <c r="M54" s="89">
        <f t="shared" si="5"/>
        <v>310</v>
      </c>
      <c r="N54" s="91">
        <f t="shared" si="27"/>
        <v>270</v>
      </c>
      <c r="O54" s="89">
        <f t="shared" si="6"/>
        <v>0</v>
      </c>
      <c r="P54" s="89">
        <v>0</v>
      </c>
      <c r="Q54" s="89">
        <f t="shared" si="28"/>
        <v>580</v>
      </c>
      <c r="R54" s="93" t="s">
        <v>51</v>
      </c>
      <c r="S54" s="110"/>
      <c r="T54" s="110"/>
      <c r="U54" s="84">
        <v>5</v>
      </c>
      <c r="V54" s="85">
        <v>5.04</v>
      </c>
      <c r="W54" s="84">
        <v>5.0999999999999996</v>
      </c>
      <c r="X54" s="84">
        <v>90</v>
      </c>
      <c r="Y54" s="84">
        <f t="shared" si="24"/>
        <v>270</v>
      </c>
      <c r="Z54" s="84">
        <v>850</v>
      </c>
      <c r="AA54" s="110"/>
      <c r="AB54" s="43"/>
      <c r="AC54" s="43"/>
      <c r="AD54" s="43"/>
    </row>
    <row r="55" spans="1:30">
      <c r="A55" s="125"/>
      <c r="B55" s="95" t="s">
        <v>194</v>
      </c>
      <c r="C55" s="88" t="s">
        <v>80</v>
      </c>
      <c r="D55" s="88">
        <v>51610</v>
      </c>
      <c r="E55" s="88">
        <v>51496</v>
      </c>
      <c r="F55" s="88">
        <f>IF((D55&gt;E55),(D55-E55),(0))/1</f>
        <v>114</v>
      </c>
      <c r="G55" s="89">
        <f t="shared" si="0"/>
        <v>500</v>
      </c>
      <c r="H55" s="14">
        <f t="shared" si="1"/>
        <v>14</v>
      </c>
      <c r="I55" s="90">
        <f t="shared" si="12"/>
        <v>70.56</v>
      </c>
      <c r="J55" s="14">
        <f t="shared" si="4"/>
        <v>0</v>
      </c>
      <c r="K55" s="89">
        <f t="shared" si="2"/>
        <v>0</v>
      </c>
      <c r="L55" s="89">
        <f>(G55+I55+K55)*1</f>
        <v>570.55999999999995</v>
      </c>
      <c r="M55" s="89">
        <f t="shared" si="5"/>
        <v>570.55999999999995</v>
      </c>
      <c r="N55" s="91">
        <f t="shared" si="27"/>
        <v>270</v>
      </c>
      <c r="O55" s="89">
        <f t="shared" si="6"/>
        <v>0</v>
      </c>
      <c r="P55" s="89">
        <v>0</v>
      </c>
      <c r="Q55" s="89">
        <f t="shared" si="28"/>
        <v>840.56</v>
      </c>
      <c r="R55" s="93" t="s">
        <v>51</v>
      </c>
      <c r="S55" s="126"/>
      <c r="T55" s="110"/>
      <c r="U55" s="84">
        <v>5</v>
      </c>
      <c r="V55" s="85">
        <v>5.04</v>
      </c>
      <c r="W55" s="84">
        <v>5.0999999999999996</v>
      </c>
      <c r="X55" s="84">
        <v>90</v>
      </c>
      <c r="Y55" s="84">
        <f t="shared" si="24"/>
        <v>270</v>
      </c>
      <c r="Z55" s="84">
        <v>850</v>
      </c>
      <c r="AA55" s="110"/>
      <c r="AB55" s="43"/>
      <c r="AC55" s="43"/>
      <c r="AD55" s="43"/>
    </row>
    <row r="56" spans="1:30">
      <c r="A56" s="125"/>
      <c r="B56" s="95" t="s">
        <v>81</v>
      </c>
      <c r="C56" s="88" t="s">
        <v>82</v>
      </c>
      <c r="D56" s="88">
        <v>47918</v>
      </c>
      <c r="E56" s="88">
        <v>47889</v>
      </c>
      <c r="F56" s="88">
        <f>IF((D56&gt;E56),(D56-E56),(0))/1</f>
        <v>29</v>
      </c>
      <c r="G56" s="89">
        <f t="shared" si="0"/>
        <v>145</v>
      </c>
      <c r="H56" s="14">
        <f t="shared" si="1"/>
        <v>0</v>
      </c>
      <c r="I56" s="90">
        <f t="shared" si="12"/>
        <v>0</v>
      </c>
      <c r="J56" s="14">
        <f t="shared" si="4"/>
        <v>0</v>
      </c>
      <c r="K56" s="89">
        <f t="shared" si="2"/>
        <v>0</v>
      </c>
      <c r="L56" s="89">
        <f>(G56+I56+K56)*1</f>
        <v>145</v>
      </c>
      <c r="M56" s="89">
        <f t="shared" si="5"/>
        <v>145</v>
      </c>
      <c r="N56" s="91">
        <f t="shared" si="27"/>
        <v>270</v>
      </c>
      <c r="O56" s="89">
        <f t="shared" si="6"/>
        <v>0</v>
      </c>
      <c r="P56" s="89">
        <v>0</v>
      </c>
      <c r="Q56" s="89">
        <f t="shared" si="28"/>
        <v>415</v>
      </c>
      <c r="R56" s="93" t="s">
        <v>51</v>
      </c>
      <c r="S56" s="110"/>
      <c r="T56" s="110"/>
      <c r="U56" s="84">
        <v>5</v>
      </c>
      <c r="V56" s="85">
        <v>5.04</v>
      </c>
      <c r="W56" s="84">
        <v>5.0999999999999996</v>
      </c>
      <c r="X56" s="84">
        <v>90</v>
      </c>
      <c r="Y56" s="84">
        <f t="shared" si="24"/>
        <v>270</v>
      </c>
      <c r="Z56" s="84">
        <v>850</v>
      </c>
      <c r="AA56" s="110"/>
      <c r="AB56" s="43"/>
      <c r="AC56" s="43"/>
      <c r="AD56" s="43"/>
    </row>
    <row r="57" spans="1:30">
      <c r="A57" s="125"/>
      <c r="B57" s="95" t="s">
        <v>83</v>
      </c>
      <c r="C57" s="88" t="s">
        <v>84</v>
      </c>
      <c r="D57" s="88">
        <v>60221</v>
      </c>
      <c r="E57" s="88">
        <v>60221</v>
      </c>
      <c r="F57" s="88">
        <f>IF((D57&gt;E57),(D57-E57),(0))/1</f>
        <v>0</v>
      </c>
      <c r="G57" s="89">
        <f t="shared" si="0"/>
        <v>0</v>
      </c>
      <c r="H57" s="14">
        <f t="shared" si="1"/>
        <v>0</v>
      </c>
      <c r="I57" s="90">
        <f t="shared" si="12"/>
        <v>0</v>
      </c>
      <c r="J57" s="14">
        <f t="shared" si="4"/>
        <v>0</v>
      </c>
      <c r="K57" s="89">
        <f t="shared" si="2"/>
        <v>0</v>
      </c>
      <c r="L57" s="89">
        <f>(G57+I57+K57)*1</f>
        <v>0</v>
      </c>
      <c r="M57" s="89">
        <f t="shared" si="5"/>
        <v>0</v>
      </c>
      <c r="N57" s="91">
        <f t="shared" si="27"/>
        <v>270</v>
      </c>
      <c r="O57" s="89">
        <f t="shared" si="6"/>
        <v>270</v>
      </c>
      <c r="P57" s="89">
        <v>0</v>
      </c>
      <c r="Q57" s="89">
        <f t="shared" si="28"/>
        <v>270</v>
      </c>
      <c r="R57" s="93" t="s">
        <v>307</v>
      </c>
      <c r="S57" s="110"/>
      <c r="T57" s="110"/>
      <c r="U57" s="84">
        <v>5</v>
      </c>
      <c r="V57" s="85">
        <v>5.04</v>
      </c>
      <c r="W57" s="84">
        <v>5.0999999999999996</v>
      </c>
      <c r="X57" s="84">
        <v>90</v>
      </c>
      <c r="Y57" s="84">
        <f t="shared" si="24"/>
        <v>270</v>
      </c>
      <c r="Z57" s="84">
        <v>850</v>
      </c>
      <c r="AA57" s="110"/>
      <c r="AB57" s="43"/>
      <c r="AC57" s="43"/>
      <c r="AD57" s="43"/>
    </row>
    <row r="58" spans="1:30">
      <c r="A58" s="125"/>
      <c r="B58" s="95" t="s">
        <v>85</v>
      </c>
      <c r="C58" s="88" t="s">
        <v>86</v>
      </c>
      <c r="D58" s="96">
        <v>112771</v>
      </c>
      <c r="E58" s="96">
        <v>112258</v>
      </c>
      <c r="F58" s="88">
        <f t="shared" si="29"/>
        <v>513</v>
      </c>
      <c r="G58" s="89">
        <f t="shared" si="0"/>
        <v>500</v>
      </c>
      <c r="H58" s="14">
        <f t="shared" si="1"/>
        <v>413</v>
      </c>
      <c r="I58" s="90">
        <f t="shared" si="12"/>
        <v>504</v>
      </c>
      <c r="J58" s="14">
        <f t="shared" si="4"/>
        <v>313</v>
      </c>
      <c r="K58" s="89">
        <f t="shared" si="2"/>
        <v>1596.3</v>
      </c>
      <c r="L58" s="89">
        <f t="shared" si="30"/>
        <v>2600.3000000000002</v>
      </c>
      <c r="M58" s="89">
        <f t="shared" si="5"/>
        <v>2600.3000000000002</v>
      </c>
      <c r="N58" s="91">
        <f t="shared" si="27"/>
        <v>270</v>
      </c>
      <c r="O58" s="89">
        <f t="shared" si="6"/>
        <v>0</v>
      </c>
      <c r="P58" s="89">
        <v>0</v>
      </c>
      <c r="Q58" s="89">
        <f t="shared" si="28"/>
        <v>2870.3</v>
      </c>
      <c r="R58" s="93" t="s">
        <v>51</v>
      </c>
      <c r="S58" s="110"/>
      <c r="T58" s="110"/>
      <c r="U58" s="84">
        <v>5</v>
      </c>
      <c r="V58" s="85">
        <v>5.04</v>
      </c>
      <c r="W58" s="84">
        <v>5.0999999999999996</v>
      </c>
      <c r="X58" s="84">
        <v>90</v>
      </c>
      <c r="Y58" s="84">
        <f t="shared" si="24"/>
        <v>270</v>
      </c>
      <c r="Z58" s="84">
        <v>850</v>
      </c>
      <c r="AA58" s="110"/>
      <c r="AB58" s="43"/>
      <c r="AC58" s="43"/>
      <c r="AD58" s="43"/>
    </row>
    <row r="59" spans="1:30">
      <c r="A59" s="125"/>
      <c r="B59" s="95" t="s">
        <v>137</v>
      </c>
      <c r="C59" s="88" t="s">
        <v>202</v>
      </c>
      <c r="D59" s="88">
        <v>27244</v>
      </c>
      <c r="E59" s="88">
        <v>27121</v>
      </c>
      <c r="F59" s="88">
        <f>IF((D59&gt;E59),(D59-E59),(0))/1</f>
        <v>123</v>
      </c>
      <c r="G59" s="89">
        <f t="shared" si="0"/>
        <v>500</v>
      </c>
      <c r="H59" s="14">
        <f t="shared" si="1"/>
        <v>23</v>
      </c>
      <c r="I59" s="90">
        <f t="shared" si="12"/>
        <v>115.92</v>
      </c>
      <c r="J59" s="14">
        <f t="shared" si="4"/>
        <v>0</v>
      </c>
      <c r="K59" s="89">
        <f t="shared" si="2"/>
        <v>0</v>
      </c>
      <c r="L59" s="89">
        <f>(G59+I59+K59)*1</f>
        <v>615.91999999999996</v>
      </c>
      <c r="M59" s="89">
        <f t="shared" si="5"/>
        <v>615.91999999999996</v>
      </c>
      <c r="N59" s="91">
        <f t="shared" si="27"/>
        <v>270</v>
      </c>
      <c r="O59" s="89">
        <f t="shared" si="6"/>
        <v>0</v>
      </c>
      <c r="P59" s="89">
        <v>0</v>
      </c>
      <c r="Q59" s="89">
        <f t="shared" si="28"/>
        <v>885.92</v>
      </c>
      <c r="R59" s="93" t="s">
        <v>51</v>
      </c>
      <c r="S59" s="110"/>
      <c r="T59" s="110"/>
      <c r="U59" s="84">
        <v>5</v>
      </c>
      <c r="V59" s="85">
        <v>5.04</v>
      </c>
      <c r="W59" s="84">
        <v>5.0999999999999996</v>
      </c>
      <c r="X59" s="84">
        <v>90</v>
      </c>
      <c r="Y59" s="84">
        <f t="shared" si="24"/>
        <v>270</v>
      </c>
      <c r="Z59" s="84">
        <v>850</v>
      </c>
      <c r="AA59" s="110"/>
      <c r="AB59" s="43"/>
      <c r="AC59" s="43"/>
      <c r="AD59" s="43"/>
    </row>
    <row r="60" spans="1:30">
      <c r="A60" s="125"/>
      <c r="B60" s="95" t="s">
        <v>283</v>
      </c>
      <c r="C60" s="88" t="s">
        <v>87</v>
      </c>
      <c r="D60" s="88">
        <v>72459</v>
      </c>
      <c r="E60" s="88">
        <v>72249</v>
      </c>
      <c r="F60" s="88">
        <f>IF((D60&gt;E60),(D60-E60),(0))/1</f>
        <v>210</v>
      </c>
      <c r="G60" s="89">
        <f t="shared" si="0"/>
        <v>500</v>
      </c>
      <c r="H60" s="14">
        <f t="shared" si="1"/>
        <v>110</v>
      </c>
      <c r="I60" s="90">
        <f t="shared" si="12"/>
        <v>504</v>
      </c>
      <c r="J60" s="14">
        <f t="shared" si="4"/>
        <v>10</v>
      </c>
      <c r="K60" s="89">
        <f t="shared" si="2"/>
        <v>51</v>
      </c>
      <c r="L60" s="89">
        <f>(G60+I60+K60)*1</f>
        <v>1055</v>
      </c>
      <c r="M60" s="89">
        <f t="shared" si="5"/>
        <v>1055</v>
      </c>
      <c r="N60" s="91">
        <f t="shared" si="27"/>
        <v>270</v>
      </c>
      <c r="O60" s="89">
        <f t="shared" si="6"/>
        <v>0</v>
      </c>
      <c r="P60" s="89">
        <v>0</v>
      </c>
      <c r="Q60" s="89">
        <f t="shared" si="28"/>
        <v>1325</v>
      </c>
      <c r="R60" s="93" t="s">
        <v>51</v>
      </c>
      <c r="S60" s="110"/>
      <c r="T60" s="110"/>
      <c r="U60" s="84">
        <v>5</v>
      </c>
      <c r="V60" s="85">
        <v>5.04</v>
      </c>
      <c r="W60" s="84">
        <v>5.0999999999999996</v>
      </c>
      <c r="X60" s="84">
        <v>90</v>
      </c>
      <c r="Y60" s="84">
        <f t="shared" si="24"/>
        <v>270</v>
      </c>
      <c r="Z60" s="84">
        <v>850</v>
      </c>
      <c r="AA60" s="110"/>
      <c r="AB60" s="43"/>
      <c r="AC60" s="43"/>
      <c r="AD60" s="43"/>
    </row>
    <row r="61" spans="1:30">
      <c r="A61" s="125"/>
      <c r="B61" s="95" t="s">
        <v>259</v>
      </c>
      <c r="C61" s="88" t="s">
        <v>88</v>
      </c>
      <c r="D61" s="88">
        <v>79303</v>
      </c>
      <c r="E61" s="88">
        <v>79167</v>
      </c>
      <c r="F61" s="88">
        <f>IF((D61&gt;E61),(D61-E61),(0))/1</f>
        <v>136</v>
      </c>
      <c r="G61" s="89">
        <f t="shared" si="0"/>
        <v>500</v>
      </c>
      <c r="H61" s="14">
        <f t="shared" si="1"/>
        <v>36</v>
      </c>
      <c r="I61" s="90">
        <f t="shared" si="12"/>
        <v>181.44</v>
      </c>
      <c r="J61" s="14">
        <f t="shared" si="4"/>
        <v>0</v>
      </c>
      <c r="K61" s="89">
        <f t="shared" si="2"/>
        <v>0</v>
      </c>
      <c r="L61" s="89">
        <f>(G61+I61+K61)*1</f>
        <v>681.44</v>
      </c>
      <c r="M61" s="89">
        <f t="shared" si="5"/>
        <v>681.44</v>
      </c>
      <c r="N61" s="91">
        <f t="shared" si="27"/>
        <v>270</v>
      </c>
      <c r="O61" s="89">
        <f t="shared" si="6"/>
        <v>0</v>
      </c>
      <c r="P61" s="89">
        <v>0</v>
      </c>
      <c r="Q61" s="89">
        <f t="shared" si="28"/>
        <v>951.44</v>
      </c>
      <c r="R61" s="93" t="s">
        <v>51</v>
      </c>
      <c r="S61" s="110"/>
      <c r="T61" s="110"/>
      <c r="U61" s="84">
        <v>5</v>
      </c>
      <c r="V61" s="85">
        <v>5.04</v>
      </c>
      <c r="W61" s="84">
        <v>5.0999999999999996</v>
      </c>
      <c r="X61" s="84">
        <v>90</v>
      </c>
      <c r="Y61" s="84">
        <f t="shared" si="24"/>
        <v>270</v>
      </c>
      <c r="Z61" s="84">
        <v>850</v>
      </c>
      <c r="AA61" s="110"/>
      <c r="AB61" s="43"/>
      <c r="AC61" s="43"/>
      <c r="AD61" s="43"/>
    </row>
    <row r="62" spans="1:30">
      <c r="A62" s="125"/>
      <c r="B62" s="95" t="s">
        <v>214</v>
      </c>
      <c r="C62" s="88" t="s">
        <v>89</v>
      </c>
      <c r="D62" s="88">
        <v>49691</v>
      </c>
      <c r="E62" s="88">
        <v>49607</v>
      </c>
      <c r="F62" s="88">
        <f t="shared" si="29"/>
        <v>84</v>
      </c>
      <c r="G62" s="89">
        <f t="shared" si="0"/>
        <v>420</v>
      </c>
      <c r="H62" s="14">
        <f t="shared" si="1"/>
        <v>0</v>
      </c>
      <c r="I62" s="90">
        <f t="shared" si="12"/>
        <v>0</v>
      </c>
      <c r="J62" s="14">
        <f t="shared" si="4"/>
        <v>0</v>
      </c>
      <c r="K62" s="89">
        <f t="shared" si="2"/>
        <v>0</v>
      </c>
      <c r="L62" s="89">
        <f t="shared" si="30"/>
        <v>420</v>
      </c>
      <c r="M62" s="89">
        <f t="shared" si="5"/>
        <v>420</v>
      </c>
      <c r="N62" s="91">
        <f t="shared" si="27"/>
        <v>270</v>
      </c>
      <c r="O62" s="89">
        <f t="shared" si="6"/>
        <v>0</v>
      </c>
      <c r="P62" s="89">
        <v>0</v>
      </c>
      <c r="Q62" s="89">
        <f t="shared" si="28"/>
        <v>690</v>
      </c>
      <c r="R62" s="93" t="s">
        <v>51</v>
      </c>
      <c r="S62" s="110"/>
      <c r="T62" s="110"/>
      <c r="U62" s="84">
        <v>5</v>
      </c>
      <c r="V62" s="85">
        <v>5.04</v>
      </c>
      <c r="W62" s="84">
        <v>5.0999999999999996</v>
      </c>
      <c r="X62" s="84">
        <v>90</v>
      </c>
      <c r="Y62" s="84">
        <f t="shared" si="24"/>
        <v>270</v>
      </c>
      <c r="Z62" s="84">
        <v>850</v>
      </c>
      <c r="AA62" s="110"/>
      <c r="AB62" s="43"/>
      <c r="AC62" s="43"/>
      <c r="AD62" s="43"/>
    </row>
    <row r="63" spans="1:30">
      <c r="A63" s="125"/>
      <c r="B63" s="135" t="s">
        <v>204</v>
      </c>
      <c r="C63" s="88" t="s">
        <v>90</v>
      </c>
      <c r="D63" s="88">
        <v>14136</v>
      </c>
      <c r="E63" s="88">
        <v>13945</v>
      </c>
      <c r="F63" s="88">
        <f>IF((D63&gt;E63),(D63-E63),(0))/1</f>
        <v>191</v>
      </c>
      <c r="G63" s="89">
        <f t="shared" si="0"/>
        <v>500</v>
      </c>
      <c r="H63" s="14">
        <f t="shared" si="1"/>
        <v>91</v>
      </c>
      <c r="I63" s="90">
        <f t="shared" si="12"/>
        <v>458.64</v>
      </c>
      <c r="J63" s="14">
        <f t="shared" si="4"/>
        <v>0</v>
      </c>
      <c r="K63" s="89">
        <f t="shared" si="2"/>
        <v>0</v>
      </c>
      <c r="L63" s="89">
        <f>(G63+I63+K63)*1</f>
        <v>958.64</v>
      </c>
      <c r="M63" s="89">
        <f t="shared" si="5"/>
        <v>958.64</v>
      </c>
      <c r="N63" s="91">
        <f t="shared" si="27"/>
        <v>270</v>
      </c>
      <c r="O63" s="89">
        <f t="shared" si="6"/>
        <v>0</v>
      </c>
      <c r="P63" s="89">
        <v>0</v>
      </c>
      <c r="Q63" s="89">
        <f t="shared" si="28"/>
        <v>1228.6399999999999</v>
      </c>
      <c r="R63" s="93" t="s">
        <v>51</v>
      </c>
      <c r="S63" s="136"/>
      <c r="T63" s="110"/>
      <c r="U63" s="84">
        <v>5</v>
      </c>
      <c r="V63" s="85">
        <v>5.04</v>
      </c>
      <c r="W63" s="84">
        <v>5.0999999999999996</v>
      </c>
      <c r="X63" s="84">
        <v>90</v>
      </c>
      <c r="Y63" s="84">
        <f t="shared" si="24"/>
        <v>270</v>
      </c>
      <c r="Z63" s="84">
        <v>850</v>
      </c>
      <c r="AA63" s="110"/>
      <c r="AB63" s="43"/>
      <c r="AC63" s="43"/>
      <c r="AD63" s="43"/>
    </row>
    <row r="64" spans="1:30">
      <c r="A64" s="125"/>
      <c r="B64" s="95" t="s">
        <v>234</v>
      </c>
      <c r="C64" s="88" t="s">
        <v>91</v>
      </c>
      <c r="D64" s="88">
        <v>69606</v>
      </c>
      <c r="E64" s="88">
        <v>69190</v>
      </c>
      <c r="F64" s="88">
        <f>IF((D64&gt;E64),(D64-E64),(0))/1</f>
        <v>416</v>
      </c>
      <c r="G64" s="89">
        <f t="shared" si="0"/>
        <v>500</v>
      </c>
      <c r="H64" s="14">
        <f t="shared" si="1"/>
        <v>316</v>
      </c>
      <c r="I64" s="90">
        <f t="shared" si="12"/>
        <v>504</v>
      </c>
      <c r="J64" s="14">
        <f t="shared" si="4"/>
        <v>216</v>
      </c>
      <c r="K64" s="89">
        <f t="shared" si="2"/>
        <v>1101.5999999999999</v>
      </c>
      <c r="L64" s="89">
        <f>(G64+I64+K64)*1</f>
        <v>2105.6</v>
      </c>
      <c r="M64" s="89">
        <f t="shared" si="5"/>
        <v>2105.6</v>
      </c>
      <c r="N64" s="91">
        <f t="shared" si="27"/>
        <v>270</v>
      </c>
      <c r="O64" s="89">
        <f t="shared" si="6"/>
        <v>0</v>
      </c>
      <c r="P64" s="89">
        <v>0</v>
      </c>
      <c r="Q64" s="89">
        <f t="shared" si="28"/>
        <v>2375.6</v>
      </c>
      <c r="R64" s="93" t="s">
        <v>51</v>
      </c>
      <c r="S64" s="110"/>
      <c r="T64" s="110"/>
      <c r="U64" s="84">
        <v>5</v>
      </c>
      <c r="V64" s="85">
        <v>5.04</v>
      </c>
      <c r="W64" s="84">
        <v>5.0999999999999996</v>
      </c>
      <c r="X64" s="84">
        <v>90</v>
      </c>
      <c r="Y64" s="84">
        <f t="shared" si="24"/>
        <v>270</v>
      </c>
      <c r="Z64" s="84">
        <v>850</v>
      </c>
      <c r="AA64" s="110"/>
      <c r="AB64" s="43"/>
      <c r="AC64" s="43"/>
      <c r="AD64" s="43"/>
    </row>
    <row r="65" spans="1:30">
      <c r="A65" s="125"/>
      <c r="B65" s="95" t="s">
        <v>232</v>
      </c>
      <c r="C65" s="88" t="s">
        <v>92</v>
      </c>
      <c r="D65" s="88">
        <v>90026</v>
      </c>
      <c r="E65" s="88">
        <v>89687</v>
      </c>
      <c r="F65" s="88">
        <f>IF((D65&gt;E65),(D65-E65),(0))/1</f>
        <v>339</v>
      </c>
      <c r="G65" s="89">
        <f t="shared" si="0"/>
        <v>500</v>
      </c>
      <c r="H65" s="14">
        <f t="shared" si="1"/>
        <v>239</v>
      </c>
      <c r="I65" s="90">
        <f t="shared" si="12"/>
        <v>504</v>
      </c>
      <c r="J65" s="14">
        <f t="shared" si="4"/>
        <v>139</v>
      </c>
      <c r="K65" s="89">
        <f t="shared" si="2"/>
        <v>708.9</v>
      </c>
      <c r="L65" s="89">
        <f>(G65+I65+K65)*1</f>
        <v>1712.9</v>
      </c>
      <c r="M65" s="89">
        <f t="shared" si="5"/>
        <v>1712.9</v>
      </c>
      <c r="N65" s="91">
        <f t="shared" si="27"/>
        <v>270</v>
      </c>
      <c r="O65" s="89">
        <f t="shared" si="6"/>
        <v>0</v>
      </c>
      <c r="P65" s="89">
        <v>0</v>
      </c>
      <c r="Q65" s="89">
        <f t="shared" si="28"/>
        <v>1982.9</v>
      </c>
      <c r="R65" s="93" t="s">
        <v>51</v>
      </c>
      <c r="S65" s="110"/>
      <c r="T65" s="110"/>
      <c r="U65" s="84">
        <v>5</v>
      </c>
      <c r="V65" s="85">
        <v>5.04</v>
      </c>
      <c r="W65" s="84">
        <v>5.0999999999999996</v>
      </c>
      <c r="X65" s="84">
        <v>90</v>
      </c>
      <c r="Y65" s="84">
        <f t="shared" si="24"/>
        <v>270</v>
      </c>
      <c r="Z65" s="84">
        <v>850</v>
      </c>
      <c r="AA65" s="110"/>
      <c r="AB65" s="43"/>
      <c r="AC65" s="43"/>
      <c r="AD65" s="43"/>
    </row>
    <row r="66" spans="1:30">
      <c r="A66" s="125"/>
      <c r="B66" s="95" t="s">
        <v>101</v>
      </c>
      <c r="C66" s="88" t="s">
        <v>93</v>
      </c>
      <c r="D66" s="100"/>
      <c r="E66" s="100"/>
      <c r="F66" s="100">
        <f t="shared" si="29"/>
        <v>0</v>
      </c>
      <c r="G66" s="101">
        <f t="shared" si="0"/>
        <v>0</v>
      </c>
      <c r="H66" s="15">
        <f t="shared" si="1"/>
        <v>0</v>
      </c>
      <c r="I66" s="102">
        <f t="shared" si="12"/>
        <v>0</v>
      </c>
      <c r="J66" s="15">
        <f t="shared" si="4"/>
        <v>0</v>
      </c>
      <c r="K66" s="101">
        <f t="shared" si="2"/>
        <v>0</v>
      </c>
      <c r="L66" s="101">
        <f t="shared" si="30"/>
        <v>0</v>
      </c>
      <c r="M66" s="101">
        <f t="shared" si="5"/>
        <v>0</v>
      </c>
      <c r="N66" s="103">
        <f t="shared" si="27"/>
        <v>270</v>
      </c>
      <c r="O66" s="101">
        <f t="shared" si="6"/>
        <v>270</v>
      </c>
      <c r="P66" s="101">
        <v>0</v>
      </c>
      <c r="Q66" s="101">
        <f t="shared" si="28"/>
        <v>270</v>
      </c>
      <c r="R66" s="93" t="s">
        <v>51</v>
      </c>
      <c r="S66" s="110"/>
      <c r="T66" s="110"/>
      <c r="U66" s="84">
        <v>5</v>
      </c>
      <c r="V66" s="85">
        <v>5.04</v>
      </c>
      <c r="W66" s="84">
        <v>5.0999999999999996</v>
      </c>
      <c r="X66" s="84">
        <v>90</v>
      </c>
      <c r="Y66" s="84">
        <f t="shared" si="24"/>
        <v>270</v>
      </c>
      <c r="Z66" s="84">
        <v>850</v>
      </c>
      <c r="AA66" s="110"/>
      <c r="AB66" s="43"/>
      <c r="AC66" s="43"/>
      <c r="AD66" s="43"/>
    </row>
    <row r="67" spans="1:30">
      <c r="A67" s="125"/>
      <c r="B67" s="95" t="s">
        <v>94</v>
      </c>
      <c r="C67" s="88" t="s">
        <v>95</v>
      </c>
      <c r="D67" s="96">
        <v>46599</v>
      </c>
      <c r="E67" s="96">
        <v>46320</v>
      </c>
      <c r="F67" s="88">
        <f>IF((D67&gt;E67),(D67-E67),(0))/1</f>
        <v>279</v>
      </c>
      <c r="G67" s="89">
        <f t="shared" si="0"/>
        <v>500</v>
      </c>
      <c r="H67" s="14">
        <f t="shared" si="1"/>
        <v>179</v>
      </c>
      <c r="I67" s="90">
        <f t="shared" si="12"/>
        <v>504</v>
      </c>
      <c r="J67" s="14">
        <f t="shared" si="4"/>
        <v>79</v>
      </c>
      <c r="K67" s="89">
        <f t="shared" si="2"/>
        <v>402.9</v>
      </c>
      <c r="L67" s="89">
        <f>(G67+I67+K67)*1</f>
        <v>1406.9</v>
      </c>
      <c r="M67" s="89">
        <f t="shared" si="5"/>
        <v>1406.9</v>
      </c>
      <c r="N67" s="91">
        <f t="shared" si="27"/>
        <v>270</v>
      </c>
      <c r="O67" s="89">
        <f t="shared" si="6"/>
        <v>0</v>
      </c>
      <c r="P67" s="89">
        <v>0</v>
      </c>
      <c r="Q67" s="89">
        <f t="shared" si="28"/>
        <v>1676.9</v>
      </c>
      <c r="R67" s="93" t="s">
        <v>51</v>
      </c>
      <c r="S67" s="110"/>
      <c r="T67" s="110"/>
      <c r="U67" s="84">
        <v>5</v>
      </c>
      <c r="V67" s="85">
        <v>5.04</v>
      </c>
      <c r="W67" s="84">
        <v>5.0999999999999996</v>
      </c>
      <c r="X67" s="84">
        <v>90</v>
      </c>
      <c r="Y67" s="84">
        <f t="shared" si="24"/>
        <v>270</v>
      </c>
      <c r="Z67" s="84">
        <v>850</v>
      </c>
      <c r="AA67" s="110"/>
      <c r="AB67" s="43"/>
      <c r="AC67" s="43"/>
      <c r="AD67" s="43"/>
    </row>
    <row r="68" spans="1:30">
      <c r="A68" s="125"/>
      <c r="B68" s="95" t="s">
        <v>131</v>
      </c>
      <c r="C68" s="88" t="s">
        <v>96</v>
      </c>
      <c r="D68" s="96">
        <v>39290</v>
      </c>
      <c r="E68" s="96">
        <v>39163</v>
      </c>
      <c r="F68" s="88">
        <f>IF((D68&gt;E68),(D68-E68),(0))/1</f>
        <v>127</v>
      </c>
      <c r="G68" s="89">
        <f t="shared" si="0"/>
        <v>500</v>
      </c>
      <c r="H68" s="14">
        <f t="shared" si="1"/>
        <v>27</v>
      </c>
      <c r="I68" s="90">
        <f t="shared" si="12"/>
        <v>136.08000000000001</v>
      </c>
      <c r="J68" s="14">
        <f t="shared" si="4"/>
        <v>0</v>
      </c>
      <c r="K68" s="89">
        <f t="shared" si="2"/>
        <v>0</v>
      </c>
      <c r="L68" s="89">
        <f>(G68+I68+K68)*1</f>
        <v>636.08000000000004</v>
      </c>
      <c r="M68" s="89">
        <f t="shared" si="5"/>
        <v>636.08000000000004</v>
      </c>
      <c r="N68" s="91">
        <f t="shared" si="27"/>
        <v>270</v>
      </c>
      <c r="O68" s="89">
        <f t="shared" si="6"/>
        <v>0</v>
      </c>
      <c r="P68" s="89">
        <v>0</v>
      </c>
      <c r="Q68" s="89">
        <f t="shared" si="28"/>
        <v>906.08</v>
      </c>
      <c r="R68" s="93" t="s">
        <v>51</v>
      </c>
      <c r="S68" s="126"/>
      <c r="T68" s="110"/>
      <c r="U68" s="84">
        <v>5</v>
      </c>
      <c r="V68" s="85">
        <v>5.04</v>
      </c>
      <c r="W68" s="84">
        <v>5.0999999999999996</v>
      </c>
      <c r="X68" s="84">
        <v>90</v>
      </c>
      <c r="Y68" s="84">
        <f t="shared" si="24"/>
        <v>270</v>
      </c>
      <c r="Z68" s="84">
        <v>850</v>
      </c>
      <c r="AA68" s="110"/>
      <c r="AB68" s="43"/>
      <c r="AC68" s="43"/>
      <c r="AD68" s="43"/>
    </row>
    <row r="69" spans="1:30" ht="15" customHeight="1">
      <c r="A69" s="125"/>
      <c r="B69" s="95" t="s">
        <v>101</v>
      </c>
      <c r="C69" s="88" t="s">
        <v>97</v>
      </c>
      <c r="D69" s="100"/>
      <c r="E69" s="100"/>
      <c r="F69" s="100">
        <f>IF((D69&gt;E69),(D69-E69),(0))/1</f>
        <v>0</v>
      </c>
      <c r="G69" s="101">
        <f t="shared" si="0"/>
        <v>0</v>
      </c>
      <c r="H69" s="15">
        <f t="shared" si="1"/>
        <v>0</v>
      </c>
      <c r="I69" s="102">
        <f t="shared" si="12"/>
        <v>0</v>
      </c>
      <c r="J69" s="15">
        <f t="shared" si="4"/>
        <v>0</v>
      </c>
      <c r="K69" s="101">
        <f t="shared" si="2"/>
        <v>0</v>
      </c>
      <c r="L69" s="101">
        <f>(G69+I69+K69)*1</f>
        <v>0</v>
      </c>
      <c r="M69" s="101">
        <f>L69</f>
        <v>0</v>
      </c>
      <c r="N69" s="103">
        <f t="shared" si="27"/>
        <v>270</v>
      </c>
      <c r="O69" s="101">
        <f t="shared" si="6"/>
        <v>270</v>
      </c>
      <c r="P69" s="101">
        <v>0</v>
      </c>
      <c r="Q69" s="101">
        <f t="shared" si="28"/>
        <v>270</v>
      </c>
      <c r="R69" s="93" t="s">
        <v>51</v>
      </c>
      <c r="S69" s="110"/>
      <c r="T69" s="110"/>
      <c r="U69" s="84">
        <v>5</v>
      </c>
      <c r="V69" s="85">
        <v>5.04</v>
      </c>
      <c r="W69" s="84">
        <v>5.0999999999999996</v>
      </c>
      <c r="X69" s="84">
        <v>90</v>
      </c>
      <c r="Y69" s="84">
        <f t="shared" si="24"/>
        <v>270</v>
      </c>
      <c r="Z69" s="84">
        <v>850</v>
      </c>
      <c r="AA69" s="110"/>
      <c r="AB69" s="43"/>
      <c r="AC69" s="43"/>
      <c r="AD69" s="43"/>
    </row>
    <row r="70" spans="1:30">
      <c r="A70" s="125"/>
      <c r="B70" s="95" t="s">
        <v>116</v>
      </c>
      <c r="C70" s="88" t="s">
        <v>98</v>
      </c>
      <c r="D70" s="88">
        <v>49362</v>
      </c>
      <c r="E70" s="88">
        <v>49215</v>
      </c>
      <c r="F70" s="88">
        <f t="shared" si="29"/>
        <v>147</v>
      </c>
      <c r="G70" s="89">
        <f t="shared" si="0"/>
        <v>500</v>
      </c>
      <c r="H70" s="14">
        <f t="shared" si="1"/>
        <v>47</v>
      </c>
      <c r="I70" s="90">
        <f t="shared" si="12"/>
        <v>236.88</v>
      </c>
      <c r="J70" s="14">
        <f t="shared" si="4"/>
        <v>0</v>
      </c>
      <c r="K70" s="89">
        <f t="shared" si="2"/>
        <v>0</v>
      </c>
      <c r="L70" s="89">
        <f t="shared" si="30"/>
        <v>736.88</v>
      </c>
      <c r="M70" s="89">
        <f t="shared" si="5"/>
        <v>736.88</v>
      </c>
      <c r="N70" s="91">
        <f t="shared" si="27"/>
        <v>270</v>
      </c>
      <c r="O70" s="89">
        <f t="shared" si="6"/>
        <v>0</v>
      </c>
      <c r="P70" s="89">
        <v>0</v>
      </c>
      <c r="Q70" s="89">
        <f t="shared" si="28"/>
        <v>1006.88</v>
      </c>
      <c r="R70" s="93" t="s">
        <v>51</v>
      </c>
      <c r="S70" s="110"/>
      <c r="T70" s="110"/>
      <c r="U70" s="84">
        <v>5</v>
      </c>
      <c r="V70" s="85">
        <v>5.04</v>
      </c>
      <c r="W70" s="84">
        <v>5.0999999999999996</v>
      </c>
      <c r="X70" s="84">
        <v>90</v>
      </c>
      <c r="Y70" s="84">
        <f t="shared" si="24"/>
        <v>270</v>
      </c>
      <c r="Z70" s="84">
        <v>850</v>
      </c>
      <c r="AA70" s="110"/>
      <c r="AB70" s="43"/>
      <c r="AC70" s="43"/>
      <c r="AD70" s="43"/>
    </row>
    <row r="71" spans="1:30">
      <c r="A71" s="125"/>
      <c r="B71" s="95" t="s">
        <v>99</v>
      </c>
      <c r="C71" s="88" t="s">
        <v>100</v>
      </c>
      <c r="D71" s="88">
        <v>79125</v>
      </c>
      <c r="E71" s="88">
        <v>78868</v>
      </c>
      <c r="F71" s="88">
        <f t="shared" si="29"/>
        <v>257</v>
      </c>
      <c r="G71" s="89">
        <f t="shared" ref="G71:G83" si="33">IF((F71&gt;100),(100*U71), (F71*U71))</f>
        <v>500</v>
      </c>
      <c r="H71" s="14">
        <f t="shared" ref="H71:H83" si="34">IF((F71&gt;100),(F71-100),(0))</f>
        <v>157</v>
      </c>
      <c r="I71" s="90">
        <f t="shared" ref="I71:I83" si="35">IF((H71&gt;100),(100*V71),(H71*V71))</f>
        <v>504</v>
      </c>
      <c r="J71" s="14">
        <f t="shared" si="4"/>
        <v>57</v>
      </c>
      <c r="K71" s="89">
        <f t="shared" ref="K71:K83" si="36">IF((J71&gt;0),(J71*W71),(0))</f>
        <v>290.7</v>
      </c>
      <c r="L71" s="89">
        <f t="shared" si="30"/>
        <v>1294.7</v>
      </c>
      <c r="M71" s="89">
        <f t="shared" si="5"/>
        <v>1294.7</v>
      </c>
      <c r="N71" s="91">
        <f t="shared" si="27"/>
        <v>270</v>
      </c>
      <c r="O71" s="89">
        <f t="shared" si="6"/>
        <v>0</v>
      </c>
      <c r="P71" s="89">
        <v>0</v>
      </c>
      <c r="Q71" s="89">
        <f t="shared" si="28"/>
        <v>1564.7</v>
      </c>
      <c r="R71" s="93" t="s">
        <v>51</v>
      </c>
      <c r="S71" s="110"/>
      <c r="T71" s="110"/>
      <c r="U71" s="84">
        <v>5</v>
      </c>
      <c r="V71" s="85">
        <v>5.04</v>
      </c>
      <c r="W71" s="84">
        <v>5.0999999999999996</v>
      </c>
      <c r="X71" s="84">
        <v>90</v>
      </c>
      <c r="Y71" s="84">
        <f t="shared" si="24"/>
        <v>270</v>
      </c>
      <c r="Z71" s="84">
        <v>850</v>
      </c>
      <c r="AA71" s="110"/>
      <c r="AB71" s="43"/>
      <c r="AC71" s="43"/>
      <c r="AD71" s="43"/>
    </row>
    <row r="72" spans="1:30">
      <c r="A72" s="123"/>
      <c r="B72" s="123"/>
      <c r="C72" s="123"/>
      <c r="D72" s="123"/>
      <c r="E72" s="123"/>
      <c r="F72" s="113"/>
      <c r="G72" s="114"/>
      <c r="H72" s="13"/>
      <c r="I72" s="115"/>
      <c r="J72" s="13"/>
      <c r="K72" s="114"/>
      <c r="L72" s="114"/>
      <c r="M72" s="114"/>
      <c r="N72" s="121"/>
      <c r="O72" s="114"/>
      <c r="P72" s="114"/>
      <c r="Q72" s="114"/>
      <c r="R72" s="118"/>
      <c r="S72" s="110"/>
      <c r="T72" s="110"/>
      <c r="U72" s="84"/>
      <c r="V72" s="85"/>
      <c r="W72" s="84"/>
      <c r="X72" s="84"/>
      <c r="Y72" s="84"/>
      <c r="Z72" s="84"/>
      <c r="AA72" s="110"/>
      <c r="AB72" s="43"/>
      <c r="AC72" s="43"/>
      <c r="AD72" s="43"/>
    </row>
    <row r="73" spans="1:30">
      <c r="A73" s="123"/>
      <c r="B73" s="123"/>
      <c r="C73" s="123"/>
      <c r="D73" s="123"/>
      <c r="E73" s="123"/>
      <c r="F73" s="113"/>
      <c r="G73" s="114"/>
      <c r="H73" s="13"/>
      <c r="I73" s="115"/>
      <c r="J73" s="13"/>
      <c r="K73" s="114"/>
      <c r="L73" s="114"/>
      <c r="M73" s="114"/>
      <c r="N73" s="121"/>
      <c r="O73" s="114"/>
      <c r="P73" s="114"/>
      <c r="Q73" s="122"/>
      <c r="R73" s="118"/>
      <c r="S73" s="110"/>
      <c r="T73" s="110"/>
      <c r="U73" s="84"/>
      <c r="V73" s="85"/>
      <c r="W73" s="84"/>
      <c r="X73" s="84"/>
      <c r="Y73" s="84"/>
      <c r="Z73" s="84"/>
      <c r="AA73" s="110"/>
      <c r="AB73" s="43"/>
      <c r="AC73" s="43"/>
      <c r="AD73" s="43"/>
    </row>
    <row r="74" spans="1:30">
      <c r="A74" s="123"/>
      <c r="B74" s="123"/>
      <c r="C74" s="123"/>
      <c r="D74" s="123"/>
      <c r="E74" s="123"/>
      <c r="F74" s="113"/>
      <c r="G74" s="114"/>
      <c r="H74" s="13"/>
      <c r="I74" s="115"/>
      <c r="J74" s="13"/>
      <c r="K74" s="114"/>
      <c r="L74" s="114"/>
      <c r="M74" s="114"/>
      <c r="N74" s="121"/>
      <c r="O74" s="114"/>
      <c r="P74" s="114"/>
      <c r="Q74" s="122"/>
      <c r="R74" s="118"/>
      <c r="S74" s="110"/>
      <c r="T74" s="110"/>
      <c r="U74" s="84"/>
      <c r="V74" s="85"/>
      <c r="W74" s="84"/>
      <c r="X74" s="84"/>
      <c r="Y74" s="84"/>
      <c r="Z74" s="84"/>
      <c r="AA74" s="110"/>
      <c r="AB74" s="43"/>
      <c r="AC74" s="43"/>
      <c r="AD74" s="43"/>
    </row>
    <row r="75" spans="1:30">
      <c r="A75" s="123"/>
      <c r="B75" s="123"/>
      <c r="C75" s="123"/>
      <c r="D75" s="123"/>
      <c r="E75" s="123"/>
      <c r="F75" s="113"/>
      <c r="G75" s="114"/>
      <c r="H75" s="13"/>
      <c r="I75" s="115"/>
      <c r="J75" s="13"/>
      <c r="K75" s="114"/>
      <c r="L75" s="114"/>
      <c r="M75" s="114"/>
      <c r="N75" s="121"/>
      <c r="O75" s="114"/>
      <c r="P75" s="114"/>
      <c r="Q75" s="122"/>
      <c r="R75" s="118"/>
      <c r="S75" s="110"/>
      <c r="T75" s="110"/>
      <c r="U75" s="84"/>
      <c r="V75" s="85"/>
      <c r="W75" s="84"/>
      <c r="X75" s="84"/>
      <c r="Y75" s="84"/>
      <c r="Z75" s="84"/>
      <c r="AA75" s="110"/>
      <c r="AB75" s="43"/>
      <c r="AC75" s="43"/>
      <c r="AD75" s="43"/>
    </row>
    <row r="76" spans="1:30">
      <c r="A76" s="123"/>
      <c r="B76" s="123"/>
      <c r="C76" s="123"/>
      <c r="D76" s="123"/>
      <c r="E76" s="123"/>
      <c r="F76" s="113"/>
      <c r="G76" s="114"/>
      <c r="H76" s="13"/>
      <c r="I76" s="115"/>
      <c r="J76" s="13"/>
      <c r="K76" s="114"/>
      <c r="L76" s="114"/>
      <c r="M76" s="114"/>
      <c r="N76" s="121"/>
      <c r="O76" s="114"/>
      <c r="P76" s="114"/>
      <c r="Q76" s="114"/>
      <c r="R76" s="118"/>
      <c r="S76" s="110"/>
      <c r="T76" s="110"/>
      <c r="U76" s="84"/>
      <c r="V76" s="85"/>
      <c r="W76" s="84"/>
      <c r="X76" s="84"/>
      <c r="Y76" s="84"/>
      <c r="Z76" s="84"/>
      <c r="AA76" s="110"/>
      <c r="AB76" s="43"/>
      <c r="AC76" s="43"/>
      <c r="AD76" s="43"/>
    </row>
    <row r="77" spans="1:30">
      <c r="A77" s="123"/>
      <c r="B77" s="123"/>
      <c r="C77" s="123"/>
      <c r="D77" s="123"/>
      <c r="E77" s="123"/>
      <c r="F77" s="113"/>
      <c r="G77" s="114"/>
      <c r="H77" s="13"/>
      <c r="I77" s="115"/>
      <c r="J77" s="13"/>
      <c r="K77" s="114"/>
      <c r="L77" s="114"/>
      <c r="M77" s="114"/>
      <c r="N77" s="121"/>
      <c r="O77" s="114"/>
      <c r="P77" s="114"/>
      <c r="Q77" s="114"/>
      <c r="R77" s="118"/>
      <c r="S77" s="110"/>
      <c r="T77" s="110"/>
      <c r="U77" s="84"/>
      <c r="V77" s="85"/>
      <c r="W77" s="84"/>
      <c r="X77" s="84"/>
      <c r="Y77" s="84"/>
      <c r="Z77" s="84"/>
      <c r="AA77" s="110"/>
      <c r="AB77" s="43"/>
      <c r="AC77" s="43"/>
      <c r="AD77" s="43"/>
    </row>
    <row r="78" spans="1:30">
      <c r="A78" s="123"/>
      <c r="B78" s="123"/>
      <c r="C78" s="123"/>
      <c r="D78" s="123"/>
      <c r="E78" s="123"/>
      <c r="F78" s="113"/>
      <c r="G78" s="114"/>
      <c r="H78" s="13"/>
      <c r="I78" s="115"/>
      <c r="J78" s="13"/>
      <c r="K78" s="114"/>
      <c r="L78" s="114"/>
      <c r="M78" s="114"/>
      <c r="N78" s="121"/>
      <c r="O78" s="114"/>
      <c r="P78" s="114"/>
      <c r="Q78" s="114"/>
      <c r="R78" s="118"/>
      <c r="S78" s="110"/>
      <c r="T78" s="110"/>
      <c r="U78" s="84"/>
      <c r="V78" s="85"/>
      <c r="W78" s="84"/>
      <c r="X78" s="84"/>
      <c r="Y78" s="84"/>
      <c r="Z78" s="84"/>
      <c r="AA78" s="110"/>
      <c r="AB78" s="43"/>
      <c r="AC78" s="43"/>
      <c r="AD78" s="43"/>
    </row>
    <row r="79" spans="1:30">
      <c r="A79" s="125" t="s">
        <v>110</v>
      </c>
      <c r="B79" s="137" t="s">
        <v>195</v>
      </c>
      <c r="C79" s="138" t="s">
        <v>102</v>
      </c>
      <c r="D79" s="88">
        <v>3361</v>
      </c>
      <c r="E79" s="88">
        <v>3095</v>
      </c>
      <c r="F79" s="88">
        <f>IF((D79&gt;E79),(D79-E79),(0))/1</f>
        <v>266</v>
      </c>
      <c r="G79" s="89">
        <f t="shared" si="33"/>
        <v>500</v>
      </c>
      <c r="H79" s="14">
        <f t="shared" si="34"/>
        <v>166</v>
      </c>
      <c r="I79" s="90">
        <f t="shared" si="35"/>
        <v>504</v>
      </c>
      <c r="J79" s="14">
        <f t="shared" ref="J79:J83" si="37">IF((H79&gt;100),(H79-100),(0))</f>
        <v>66</v>
      </c>
      <c r="K79" s="89">
        <f t="shared" si="36"/>
        <v>336.59999999999997</v>
      </c>
      <c r="L79" s="89">
        <f>(G79+I79+K79)*1</f>
        <v>1340.6</v>
      </c>
      <c r="M79" s="89">
        <f t="shared" ref="M79:M83" si="38">L79</f>
        <v>1340.6</v>
      </c>
      <c r="N79" s="91">
        <f>IF((Y79&gt;0),Y79,130)*1</f>
        <v>270</v>
      </c>
      <c r="O79" s="89">
        <f t="shared" ref="O79:O83" si="39">IF((F79&gt;0),0,(Y79))</f>
        <v>0</v>
      </c>
      <c r="P79" s="89">
        <v>0</v>
      </c>
      <c r="Q79" s="89">
        <f>IF((M79&gt;0),(M79+N79+P79),(Y79)+(P79))</f>
        <v>1610.6</v>
      </c>
      <c r="R79" s="93" t="s">
        <v>51</v>
      </c>
      <c r="S79" s="126"/>
      <c r="T79" s="110"/>
      <c r="U79" s="84">
        <v>5</v>
      </c>
      <c r="V79" s="85">
        <v>5.04</v>
      </c>
      <c r="W79" s="84">
        <v>5.0999999999999996</v>
      </c>
      <c r="X79" s="84">
        <v>90</v>
      </c>
      <c r="Y79" s="84">
        <f>3*90</f>
        <v>270</v>
      </c>
      <c r="Z79" s="84">
        <v>850</v>
      </c>
      <c r="AA79" s="110"/>
      <c r="AB79" s="43"/>
      <c r="AC79" s="43"/>
      <c r="AD79" s="43"/>
    </row>
    <row r="80" spans="1:30">
      <c r="A80" s="125"/>
      <c r="B80" s="137" t="s">
        <v>103</v>
      </c>
      <c r="C80" s="138" t="s">
        <v>104</v>
      </c>
      <c r="D80" s="88">
        <v>15824</v>
      </c>
      <c r="E80" s="88">
        <v>15628</v>
      </c>
      <c r="F80" s="88">
        <f>IF((D80&gt;E80),(D80-E80),(0))/1</f>
        <v>196</v>
      </c>
      <c r="G80" s="89">
        <f t="shared" si="33"/>
        <v>500</v>
      </c>
      <c r="H80" s="14">
        <f t="shared" si="34"/>
        <v>96</v>
      </c>
      <c r="I80" s="90">
        <f t="shared" si="35"/>
        <v>483.84000000000003</v>
      </c>
      <c r="J80" s="14">
        <f t="shared" si="37"/>
        <v>0</v>
      </c>
      <c r="K80" s="89">
        <f t="shared" si="36"/>
        <v>0</v>
      </c>
      <c r="L80" s="89">
        <f>(G80+I80+K80)*1</f>
        <v>983.84</v>
      </c>
      <c r="M80" s="89">
        <f t="shared" si="38"/>
        <v>983.84</v>
      </c>
      <c r="N80" s="91">
        <f t="shared" ref="N80:N83" si="40">IF((Y80&gt;0),Y80,130)*1</f>
        <v>270</v>
      </c>
      <c r="O80" s="89">
        <f t="shared" si="39"/>
        <v>0</v>
      </c>
      <c r="P80" s="89">
        <v>0</v>
      </c>
      <c r="Q80" s="89">
        <f t="shared" ref="Q80:Q83" si="41">IF((M80&gt;0),(M80+N80+P80),(Y80)+(P80))</f>
        <v>1253.8400000000001</v>
      </c>
      <c r="R80" s="93" t="s">
        <v>51</v>
      </c>
      <c r="S80" s="110"/>
      <c r="T80" s="110"/>
      <c r="U80" s="84">
        <v>5</v>
      </c>
      <c r="V80" s="85">
        <v>5.04</v>
      </c>
      <c r="W80" s="84">
        <v>5.0999999999999996</v>
      </c>
      <c r="X80" s="84">
        <v>90</v>
      </c>
      <c r="Y80" s="84">
        <f t="shared" ref="Y80:Y84" si="42">3*90</f>
        <v>270</v>
      </c>
      <c r="Z80" s="84">
        <v>850</v>
      </c>
      <c r="AA80" s="110"/>
      <c r="AB80" s="43"/>
      <c r="AC80" s="43"/>
      <c r="AD80" s="43"/>
    </row>
    <row r="81" spans="1:30">
      <c r="A81" s="125"/>
      <c r="B81" s="137" t="s">
        <v>105</v>
      </c>
      <c r="C81" s="138" t="s">
        <v>106</v>
      </c>
      <c r="D81" s="96">
        <v>12240</v>
      </c>
      <c r="E81" s="96">
        <v>11989</v>
      </c>
      <c r="F81" s="88">
        <f>IF((D81&gt;E81),(D81-E81),(0))/1</f>
        <v>251</v>
      </c>
      <c r="G81" s="89">
        <f t="shared" si="33"/>
        <v>500</v>
      </c>
      <c r="H81" s="14">
        <f t="shared" si="34"/>
        <v>151</v>
      </c>
      <c r="I81" s="90">
        <f t="shared" si="35"/>
        <v>504</v>
      </c>
      <c r="J81" s="14">
        <f t="shared" si="37"/>
        <v>51</v>
      </c>
      <c r="K81" s="89">
        <f t="shared" si="36"/>
        <v>260.09999999999997</v>
      </c>
      <c r="L81" s="89">
        <f>(G81+I81+K81)*1</f>
        <v>1264.0999999999999</v>
      </c>
      <c r="M81" s="89">
        <f t="shared" si="38"/>
        <v>1264.0999999999999</v>
      </c>
      <c r="N81" s="91">
        <f t="shared" si="40"/>
        <v>270</v>
      </c>
      <c r="O81" s="89">
        <f t="shared" si="39"/>
        <v>0</v>
      </c>
      <c r="P81" s="89">
        <v>0</v>
      </c>
      <c r="Q81" s="89">
        <f t="shared" si="41"/>
        <v>1534.1</v>
      </c>
      <c r="R81" s="93" t="s">
        <v>51</v>
      </c>
      <c r="S81" s="126"/>
      <c r="T81" s="110"/>
      <c r="U81" s="84">
        <v>5</v>
      </c>
      <c r="V81" s="85">
        <v>5.04</v>
      </c>
      <c r="W81" s="84">
        <v>5.0999999999999996</v>
      </c>
      <c r="X81" s="84">
        <v>90</v>
      </c>
      <c r="Y81" s="84">
        <f t="shared" si="42"/>
        <v>270</v>
      </c>
      <c r="Z81" s="84">
        <v>850</v>
      </c>
      <c r="AA81" s="110"/>
      <c r="AB81" s="43"/>
      <c r="AC81" s="43"/>
      <c r="AD81" s="43"/>
    </row>
    <row r="82" spans="1:30">
      <c r="A82" s="125"/>
      <c r="B82" s="137" t="s">
        <v>101</v>
      </c>
      <c r="C82" s="138" t="s">
        <v>107</v>
      </c>
      <c r="D82" s="100"/>
      <c r="E82" s="100"/>
      <c r="F82" s="100">
        <f t="shared" ref="F82" si="43">IF((D82&gt;E82),(D82-E82),(0))/1</f>
        <v>0</v>
      </c>
      <c r="G82" s="101">
        <f t="shared" si="33"/>
        <v>0</v>
      </c>
      <c r="H82" s="15">
        <f t="shared" si="34"/>
        <v>0</v>
      </c>
      <c r="I82" s="102">
        <f t="shared" si="35"/>
        <v>0</v>
      </c>
      <c r="J82" s="15">
        <f t="shared" si="37"/>
        <v>0</v>
      </c>
      <c r="K82" s="101">
        <f t="shared" si="36"/>
        <v>0</v>
      </c>
      <c r="L82" s="101">
        <f t="shared" ref="L82" si="44">(G82+I82+K82)*1</f>
        <v>0</v>
      </c>
      <c r="M82" s="101">
        <f t="shared" si="38"/>
        <v>0</v>
      </c>
      <c r="N82" s="103">
        <f t="shared" si="40"/>
        <v>270</v>
      </c>
      <c r="O82" s="101">
        <f t="shared" si="39"/>
        <v>270</v>
      </c>
      <c r="P82" s="101">
        <v>0</v>
      </c>
      <c r="Q82" s="101">
        <f t="shared" si="41"/>
        <v>270</v>
      </c>
      <c r="R82" s="93" t="s">
        <v>51</v>
      </c>
      <c r="S82" s="110"/>
      <c r="T82" s="110"/>
      <c r="U82" s="84">
        <v>5</v>
      </c>
      <c r="V82" s="85">
        <v>5.04</v>
      </c>
      <c r="W82" s="84">
        <v>5.0999999999999996</v>
      </c>
      <c r="X82" s="84">
        <v>90</v>
      </c>
      <c r="Y82" s="84">
        <f t="shared" si="42"/>
        <v>270</v>
      </c>
      <c r="Z82" s="84">
        <v>850</v>
      </c>
      <c r="AA82" s="110"/>
      <c r="AB82" s="43"/>
      <c r="AC82" s="43"/>
      <c r="AD82" s="43"/>
    </row>
    <row r="83" spans="1:30">
      <c r="A83" s="125"/>
      <c r="B83" s="99" t="s">
        <v>124</v>
      </c>
      <c r="C83" s="138" t="s">
        <v>108</v>
      </c>
      <c r="D83" s="88">
        <v>35909</v>
      </c>
      <c r="E83" s="88">
        <v>35675</v>
      </c>
      <c r="F83" s="88">
        <f>IF((D83&gt;E83),(D83-E83),(0))/1</f>
        <v>234</v>
      </c>
      <c r="G83" s="89">
        <f t="shared" si="33"/>
        <v>500</v>
      </c>
      <c r="H83" s="14">
        <f t="shared" si="34"/>
        <v>134</v>
      </c>
      <c r="I83" s="90">
        <f t="shared" si="35"/>
        <v>504</v>
      </c>
      <c r="J83" s="14">
        <f t="shared" si="37"/>
        <v>34</v>
      </c>
      <c r="K83" s="89">
        <f t="shared" si="36"/>
        <v>173.39999999999998</v>
      </c>
      <c r="L83" s="89">
        <f>(G83+I83+K83)*1</f>
        <v>1177.4000000000001</v>
      </c>
      <c r="M83" s="89">
        <f t="shared" si="38"/>
        <v>1177.4000000000001</v>
      </c>
      <c r="N83" s="91">
        <f t="shared" si="40"/>
        <v>270</v>
      </c>
      <c r="O83" s="89">
        <f t="shared" si="39"/>
        <v>0</v>
      </c>
      <c r="P83" s="89">
        <v>0</v>
      </c>
      <c r="Q83" s="89">
        <f t="shared" si="41"/>
        <v>1447.4</v>
      </c>
      <c r="R83" s="93" t="s">
        <v>51</v>
      </c>
      <c r="S83" s="110"/>
      <c r="T83" s="110"/>
      <c r="U83" s="84">
        <v>5</v>
      </c>
      <c r="V83" s="85">
        <v>5.04</v>
      </c>
      <c r="W83" s="84">
        <v>5.0999999999999996</v>
      </c>
      <c r="X83" s="84">
        <v>90</v>
      </c>
      <c r="Y83" s="84">
        <f t="shared" si="42"/>
        <v>270</v>
      </c>
      <c r="Z83" s="84">
        <v>850</v>
      </c>
      <c r="AA83" s="110"/>
      <c r="AB83" s="43"/>
      <c r="AC83" s="43"/>
      <c r="AD83" s="43"/>
    </row>
    <row r="84" spans="1:30">
      <c r="A84" s="125"/>
      <c r="B84" s="137" t="s">
        <v>189</v>
      </c>
      <c r="C84" s="138" t="s">
        <v>109</v>
      </c>
      <c r="D84" s="139">
        <v>45619</v>
      </c>
      <c r="E84" s="139">
        <v>45432</v>
      </c>
      <c r="F84" s="88">
        <f>IF((D84&gt;E84),(D84-E84),(0))/1</f>
        <v>187</v>
      </c>
      <c r="G84" s="89">
        <f t="shared" ref="G84" si="45">IF((F84&gt;100),(100*U84), (F84*U84))</f>
        <v>500</v>
      </c>
      <c r="H84" s="14">
        <f t="shared" ref="H84" si="46">IF((F84&gt;100),(F84-100),(0))</f>
        <v>87</v>
      </c>
      <c r="I84" s="90">
        <f t="shared" ref="I84" si="47">IF((H84&gt;100),(100*V84),(H84*V84))</f>
        <v>438.48</v>
      </c>
      <c r="J84" s="14">
        <f t="shared" ref="J84" si="48">IF((H84&gt;100),(H84-100),(0))</f>
        <v>0</v>
      </c>
      <c r="K84" s="89">
        <f t="shared" ref="K84" si="49">IF((J84&gt;0),(J84*W84),(0))</f>
        <v>0</v>
      </c>
      <c r="L84" s="89">
        <f>(G84+I84+K84)*1</f>
        <v>938.48</v>
      </c>
      <c r="M84" s="89">
        <f t="shared" ref="M84" si="50">L84</f>
        <v>938.48</v>
      </c>
      <c r="N84" s="91">
        <f t="shared" ref="N84" si="51">IF((Y84&gt;0),Y84,130)*1</f>
        <v>270</v>
      </c>
      <c r="O84" s="89">
        <f t="shared" ref="O84" si="52">IF((F84&gt;0),0,(Y84))</f>
        <v>0</v>
      </c>
      <c r="P84" s="89">
        <v>0</v>
      </c>
      <c r="Q84" s="89">
        <f t="shared" ref="Q84" si="53">IF((M84&gt;0),(M84+N84+P84),(Y84)+(P84))</f>
        <v>1208.48</v>
      </c>
      <c r="R84" s="93" t="s">
        <v>51</v>
      </c>
      <c r="S84" s="110"/>
      <c r="T84" s="110"/>
      <c r="U84" s="84">
        <v>5</v>
      </c>
      <c r="V84" s="85">
        <v>5.04</v>
      </c>
      <c r="W84" s="84">
        <v>5.0999999999999996</v>
      </c>
      <c r="X84" s="84">
        <v>90</v>
      </c>
      <c r="Y84" s="84">
        <f t="shared" si="42"/>
        <v>270</v>
      </c>
      <c r="Z84" s="84">
        <v>850</v>
      </c>
      <c r="AA84" s="110"/>
      <c r="AB84" s="43"/>
      <c r="AC84" s="43"/>
      <c r="AD84" s="43"/>
    </row>
    <row r="85" spans="1:30">
      <c r="A85" s="39"/>
      <c r="B85" s="123"/>
      <c r="C85" s="123"/>
      <c r="D85" s="123"/>
      <c r="E85" s="123"/>
      <c r="F85" s="113"/>
      <c r="G85" s="114"/>
      <c r="H85" s="13"/>
      <c r="I85" s="115"/>
      <c r="J85" s="13"/>
      <c r="K85" s="114"/>
      <c r="L85" s="114"/>
      <c r="M85" s="114"/>
      <c r="N85" s="121"/>
      <c r="O85" s="114"/>
      <c r="P85" s="114"/>
      <c r="Q85" s="122"/>
      <c r="R85" s="118"/>
      <c r="S85" s="110"/>
      <c r="T85" s="110"/>
      <c r="U85" s="84"/>
      <c r="V85" s="85"/>
      <c r="W85" s="84"/>
      <c r="X85" s="84"/>
      <c r="Y85" s="84"/>
      <c r="Z85" s="84"/>
      <c r="AA85" s="110"/>
      <c r="AB85" s="43"/>
      <c r="AC85" s="43"/>
      <c r="AD85" s="43"/>
    </row>
    <row r="86" spans="1:30">
      <c r="A86" s="43"/>
      <c r="B86" s="43"/>
      <c r="C86" s="43"/>
      <c r="D86" s="45"/>
      <c r="E86" s="140"/>
      <c r="F86" s="141"/>
      <c r="G86" s="142"/>
      <c r="H86" s="9"/>
      <c r="I86" s="143"/>
      <c r="J86" s="9"/>
      <c r="K86" s="142"/>
      <c r="L86" s="142"/>
      <c r="M86" s="142"/>
      <c r="N86" s="144"/>
      <c r="O86" s="142"/>
      <c r="P86" s="142"/>
      <c r="Q86" s="142"/>
      <c r="R86" s="145"/>
      <c r="S86" s="110"/>
      <c r="T86" s="110"/>
      <c r="U86" s="84"/>
      <c r="V86" s="85"/>
      <c r="W86" s="84"/>
      <c r="X86" s="84"/>
      <c r="Y86" s="84"/>
      <c r="Z86" s="84"/>
      <c r="AA86" s="110"/>
      <c r="AB86" s="43"/>
      <c r="AC86" s="43"/>
      <c r="AD86" s="43"/>
    </row>
    <row r="87" spans="1:30">
      <c r="A87" s="43"/>
      <c r="B87" s="43"/>
      <c r="C87" s="43"/>
      <c r="D87" s="45"/>
      <c r="E87" s="140"/>
      <c r="F87" s="141"/>
      <c r="G87" s="142"/>
      <c r="H87" s="9"/>
      <c r="I87" s="143"/>
      <c r="J87" s="9"/>
      <c r="K87" s="142"/>
      <c r="L87" s="142"/>
      <c r="M87" s="142"/>
      <c r="N87" s="144"/>
      <c r="O87" s="142"/>
      <c r="P87" s="142"/>
      <c r="Q87" s="142"/>
      <c r="R87" s="145"/>
      <c r="S87" s="110"/>
      <c r="T87" s="110"/>
      <c r="U87" s="84"/>
      <c r="V87" s="85"/>
      <c r="W87" s="84"/>
      <c r="X87" s="84"/>
      <c r="Y87" s="84"/>
      <c r="Z87" s="84"/>
      <c r="AA87" s="110"/>
      <c r="AB87" s="43"/>
      <c r="AC87" s="43"/>
      <c r="AD87" s="43"/>
    </row>
    <row r="88" spans="1:30">
      <c r="A88" s="43"/>
      <c r="B88" s="43"/>
      <c r="C88" s="43"/>
      <c r="D88" s="45"/>
      <c r="E88" s="140"/>
      <c r="F88" s="141"/>
      <c r="G88" s="142"/>
      <c r="H88" s="9"/>
      <c r="I88" s="143"/>
      <c r="J88" s="9"/>
      <c r="K88" s="142"/>
      <c r="L88" s="142"/>
      <c r="M88" s="142"/>
      <c r="N88" s="144"/>
      <c r="O88" s="142"/>
      <c r="P88" s="142"/>
      <c r="Q88" s="142"/>
      <c r="R88" s="145"/>
      <c r="S88" s="110"/>
      <c r="T88" s="110"/>
      <c r="U88" s="84"/>
      <c r="V88" s="85"/>
      <c r="W88" s="84"/>
      <c r="X88" s="84"/>
      <c r="Y88" s="84"/>
      <c r="Z88" s="84"/>
      <c r="AA88" s="110"/>
      <c r="AB88" s="43"/>
      <c r="AC88" s="43"/>
      <c r="AD88" s="43"/>
    </row>
    <row r="89" spans="1:30">
      <c r="A89" s="43"/>
      <c r="B89" s="43"/>
      <c r="C89" s="43"/>
      <c r="D89" s="45"/>
      <c r="E89" s="140"/>
      <c r="F89" s="141"/>
      <c r="G89" s="142"/>
      <c r="H89" s="9"/>
      <c r="I89" s="143"/>
      <c r="J89" s="9"/>
      <c r="K89" s="142"/>
      <c r="L89" s="142"/>
      <c r="M89" s="142"/>
      <c r="N89" s="144"/>
      <c r="O89" s="142"/>
      <c r="P89" s="142"/>
      <c r="Q89" s="142"/>
      <c r="R89" s="145"/>
      <c r="S89" s="110"/>
      <c r="T89" s="110"/>
      <c r="U89" s="84"/>
      <c r="V89" s="85"/>
      <c r="W89" s="84"/>
      <c r="X89" s="84"/>
      <c r="Y89" s="84"/>
      <c r="Z89" s="84"/>
      <c r="AA89" s="110"/>
      <c r="AB89" s="43"/>
      <c r="AC89" s="43"/>
      <c r="AD89" s="43"/>
    </row>
    <row r="90" spans="1:30">
      <c r="A90" s="43"/>
      <c r="B90" s="43"/>
      <c r="C90" s="43"/>
      <c r="D90" s="45"/>
      <c r="E90" s="140"/>
      <c r="F90" s="141"/>
      <c r="G90" s="142"/>
      <c r="H90" s="9"/>
      <c r="I90" s="143"/>
      <c r="J90" s="9"/>
      <c r="K90" s="142"/>
      <c r="L90" s="142"/>
      <c r="M90" s="142"/>
      <c r="N90" s="144"/>
      <c r="O90" s="142"/>
      <c r="P90" s="142"/>
      <c r="Q90" s="142"/>
      <c r="R90" s="145"/>
      <c r="S90" s="110"/>
      <c r="T90" s="110"/>
      <c r="U90" s="84"/>
      <c r="V90" s="85"/>
      <c r="W90" s="84"/>
      <c r="X90" s="84"/>
      <c r="Y90" s="84"/>
      <c r="Z90" s="84"/>
      <c r="AA90" s="110"/>
      <c r="AB90" s="43"/>
      <c r="AC90" s="43"/>
      <c r="AD90" s="43"/>
    </row>
    <row r="91" spans="1:30">
      <c r="A91" s="43"/>
      <c r="B91" s="43"/>
      <c r="C91" s="43"/>
      <c r="D91" s="45"/>
      <c r="E91" s="140"/>
      <c r="F91" s="141"/>
      <c r="G91" s="142"/>
      <c r="H91" s="9"/>
      <c r="I91" s="143"/>
      <c r="J91" s="9"/>
      <c r="K91" s="142"/>
      <c r="L91" s="142"/>
      <c r="M91" s="142"/>
      <c r="N91" s="144"/>
      <c r="O91" s="142"/>
      <c r="P91" s="142"/>
      <c r="Q91" s="142"/>
      <c r="R91" s="145"/>
      <c r="S91" s="110"/>
      <c r="T91" s="110"/>
      <c r="U91" s="84"/>
      <c r="V91" s="85"/>
      <c r="W91" s="84"/>
      <c r="X91" s="84"/>
      <c r="Y91" s="84"/>
      <c r="Z91" s="84"/>
      <c r="AA91" s="110"/>
      <c r="AB91" s="43"/>
      <c r="AC91" s="43"/>
      <c r="AD91" s="43"/>
    </row>
    <row r="92" spans="1:30">
      <c r="A92" s="43"/>
      <c r="B92" s="43"/>
      <c r="C92" s="43"/>
      <c r="D92" s="45"/>
      <c r="E92" s="140"/>
      <c r="F92" s="141"/>
      <c r="G92" s="142"/>
      <c r="H92" s="9"/>
      <c r="I92" s="143"/>
      <c r="J92" s="9"/>
      <c r="K92" s="142"/>
      <c r="L92" s="142"/>
      <c r="M92" s="142"/>
      <c r="N92" s="144"/>
      <c r="O92" s="142"/>
      <c r="P92" s="142"/>
      <c r="Q92" s="142"/>
      <c r="R92" s="145"/>
      <c r="S92" s="110"/>
      <c r="T92" s="110"/>
      <c r="U92" s="84"/>
      <c r="V92" s="85"/>
      <c r="W92" s="84"/>
      <c r="X92" s="84"/>
      <c r="Y92" s="84"/>
      <c r="Z92" s="84"/>
      <c r="AA92" s="110"/>
      <c r="AB92" s="43"/>
      <c r="AC92" s="43"/>
      <c r="AD92" s="43"/>
    </row>
    <row r="93" spans="1:30">
      <c r="A93" s="43"/>
      <c r="B93" s="43"/>
      <c r="C93" s="43"/>
      <c r="D93" s="45"/>
      <c r="E93" s="140"/>
      <c r="F93" s="141"/>
      <c r="G93" s="142"/>
      <c r="H93" s="9"/>
      <c r="I93" s="143"/>
      <c r="J93" s="9"/>
      <c r="K93" s="142"/>
      <c r="L93" s="142"/>
      <c r="M93" s="142"/>
      <c r="N93" s="144"/>
      <c r="O93" s="142"/>
      <c r="P93" s="142"/>
      <c r="Q93" s="142"/>
      <c r="R93" s="145"/>
      <c r="S93" s="110"/>
      <c r="T93" s="110"/>
      <c r="U93" s="84"/>
      <c r="V93" s="85"/>
      <c r="W93" s="84"/>
      <c r="X93" s="84"/>
      <c r="Y93" s="84"/>
      <c r="Z93" s="84"/>
      <c r="AA93" s="110"/>
      <c r="AB93" s="43"/>
      <c r="AC93" s="43"/>
      <c r="AD93" s="43"/>
    </row>
    <row r="94" spans="1:30">
      <c r="A94" s="43"/>
      <c r="B94" s="43"/>
      <c r="C94" s="43"/>
      <c r="D94" s="45"/>
      <c r="E94" s="140"/>
      <c r="F94" s="141"/>
      <c r="G94" s="142"/>
      <c r="H94" s="9"/>
      <c r="I94" s="143"/>
      <c r="J94" s="9"/>
      <c r="K94" s="142"/>
      <c r="L94" s="142"/>
      <c r="M94" s="142"/>
      <c r="N94" s="144"/>
      <c r="O94" s="142"/>
      <c r="P94" s="142"/>
      <c r="Q94" s="142"/>
      <c r="R94" s="145"/>
      <c r="S94" s="110"/>
      <c r="T94" s="110"/>
      <c r="U94" s="84"/>
      <c r="V94" s="85"/>
      <c r="W94" s="84"/>
      <c r="X94" s="84"/>
      <c r="Y94" s="84"/>
      <c r="Z94" s="84"/>
      <c r="AA94" s="110"/>
      <c r="AB94" s="43"/>
      <c r="AC94" s="43"/>
      <c r="AD94" s="43"/>
    </row>
    <row r="95" spans="1:30">
      <c r="A95" s="43"/>
      <c r="B95" s="43"/>
      <c r="C95" s="43"/>
      <c r="D95" s="45"/>
      <c r="E95" s="140"/>
      <c r="F95" s="141"/>
      <c r="G95" s="142"/>
      <c r="H95" s="9"/>
      <c r="I95" s="143"/>
      <c r="J95" s="9"/>
      <c r="K95" s="142"/>
      <c r="L95" s="142"/>
      <c r="M95" s="142"/>
      <c r="N95" s="144"/>
      <c r="O95" s="142"/>
      <c r="P95" s="142"/>
      <c r="Q95" s="142"/>
      <c r="R95" s="145"/>
      <c r="S95" s="110"/>
      <c r="T95" s="110"/>
      <c r="U95" s="84"/>
      <c r="V95" s="85"/>
      <c r="W95" s="84"/>
      <c r="X95" s="84"/>
      <c r="Y95" s="84"/>
      <c r="Z95" s="84"/>
      <c r="AA95" s="110"/>
      <c r="AB95" s="43"/>
      <c r="AC95" s="43"/>
      <c r="AD95" s="43"/>
    </row>
    <row r="96" spans="1:30">
      <c r="A96" s="43"/>
      <c r="B96" s="43"/>
      <c r="C96" s="43"/>
      <c r="D96" s="45"/>
      <c r="E96" s="140"/>
      <c r="F96" s="141"/>
      <c r="G96" s="142"/>
      <c r="H96" s="9"/>
      <c r="I96" s="143"/>
      <c r="J96" s="9"/>
      <c r="K96" s="142"/>
      <c r="L96" s="142"/>
      <c r="M96" s="142"/>
      <c r="N96" s="144"/>
      <c r="O96" s="142"/>
      <c r="P96" s="142"/>
      <c r="Q96" s="142"/>
      <c r="R96" s="145"/>
      <c r="S96" s="110"/>
      <c r="T96" s="110"/>
      <c r="U96" s="84"/>
      <c r="V96" s="85"/>
      <c r="W96" s="84"/>
      <c r="X96" s="84"/>
      <c r="Y96" s="84"/>
      <c r="Z96" s="84"/>
      <c r="AA96" s="110"/>
      <c r="AB96" s="43"/>
      <c r="AC96" s="43"/>
      <c r="AD96" s="43"/>
    </row>
    <row r="97" spans="1:30">
      <c r="A97" s="43"/>
      <c r="B97" s="43"/>
      <c r="C97" s="43"/>
      <c r="D97" s="45"/>
      <c r="E97" s="140"/>
      <c r="F97" s="141"/>
      <c r="G97" s="142"/>
      <c r="H97" s="9"/>
      <c r="I97" s="143"/>
      <c r="J97" s="9"/>
      <c r="K97" s="142"/>
      <c r="L97" s="142"/>
      <c r="M97" s="142"/>
      <c r="N97" s="144"/>
      <c r="O97" s="142"/>
      <c r="P97" s="142"/>
      <c r="Q97" s="142"/>
      <c r="R97" s="145"/>
      <c r="S97" s="110"/>
      <c r="T97" s="110"/>
      <c r="U97" s="84"/>
      <c r="V97" s="85"/>
      <c r="W97" s="84"/>
      <c r="X97" s="84"/>
      <c r="Y97" s="84"/>
      <c r="Z97" s="84"/>
      <c r="AA97" s="110"/>
      <c r="AB97" s="43"/>
      <c r="AC97" s="43"/>
      <c r="AD97" s="43"/>
    </row>
    <row r="98" spans="1:30">
      <c r="A98" s="43"/>
      <c r="B98" s="43"/>
      <c r="C98" s="43"/>
      <c r="D98" s="45"/>
      <c r="E98" s="140"/>
      <c r="F98" s="141"/>
      <c r="G98" s="142"/>
      <c r="H98" s="9"/>
      <c r="I98" s="143"/>
      <c r="J98" s="9"/>
      <c r="K98" s="142"/>
      <c r="L98" s="142"/>
      <c r="M98" s="142"/>
      <c r="N98" s="144"/>
      <c r="O98" s="142"/>
      <c r="P98" s="142"/>
      <c r="Q98" s="142"/>
      <c r="R98" s="145"/>
      <c r="S98" s="110"/>
      <c r="T98" s="110"/>
      <c r="U98" s="84"/>
      <c r="V98" s="85"/>
      <c r="W98" s="84"/>
      <c r="X98" s="84"/>
      <c r="Y98" s="84"/>
      <c r="Z98" s="84"/>
      <c r="AA98" s="110"/>
      <c r="AB98" s="43"/>
      <c r="AC98" s="43"/>
      <c r="AD98" s="43"/>
    </row>
    <row r="99" spans="1:30">
      <c r="A99" s="43"/>
      <c r="B99" s="43"/>
      <c r="C99" s="43"/>
      <c r="D99" s="45"/>
      <c r="E99" s="140"/>
      <c r="F99" s="141"/>
      <c r="G99" s="142"/>
      <c r="H99" s="9"/>
      <c r="I99" s="143"/>
      <c r="J99" s="9"/>
      <c r="K99" s="142"/>
      <c r="L99" s="142"/>
      <c r="M99" s="142"/>
      <c r="N99" s="144"/>
      <c r="O99" s="142"/>
      <c r="P99" s="142"/>
      <c r="Q99" s="142"/>
      <c r="R99" s="145"/>
      <c r="S99" s="110"/>
      <c r="T99" s="110"/>
      <c r="U99" s="84"/>
      <c r="V99" s="85"/>
      <c r="W99" s="84"/>
      <c r="X99" s="84"/>
      <c r="Y99" s="84"/>
      <c r="Z99" s="84"/>
      <c r="AA99" s="110"/>
      <c r="AB99" s="43"/>
      <c r="AC99" s="43"/>
      <c r="AD99" s="43"/>
    </row>
    <row r="100" spans="1:30">
      <c r="A100" s="43"/>
      <c r="B100" s="43"/>
      <c r="C100" s="43"/>
      <c r="D100" s="45"/>
      <c r="E100" s="140"/>
      <c r="F100" s="141"/>
      <c r="G100" s="142"/>
      <c r="H100" s="9"/>
      <c r="I100" s="143"/>
      <c r="J100" s="9"/>
      <c r="K100" s="142"/>
      <c r="L100" s="142"/>
      <c r="M100" s="142"/>
      <c r="N100" s="144"/>
      <c r="O100" s="142"/>
      <c r="P100" s="142"/>
      <c r="Q100" s="142"/>
      <c r="R100" s="145"/>
      <c r="S100" s="110"/>
      <c r="T100" s="110"/>
      <c r="U100" s="84"/>
      <c r="V100" s="85"/>
      <c r="W100" s="84"/>
      <c r="X100" s="84"/>
      <c r="Y100" s="84"/>
      <c r="Z100" s="84"/>
      <c r="AA100" s="110"/>
      <c r="AB100" s="43"/>
      <c r="AC100" s="43"/>
      <c r="AD100" s="43"/>
    </row>
    <row r="101" spans="1:30">
      <c r="A101" s="43"/>
      <c r="B101" s="43"/>
      <c r="C101" s="43"/>
      <c r="D101" s="45"/>
      <c r="E101" s="140"/>
      <c r="F101" s="141"/>
      <c r="G101" s="142"/>
      <c r="H101" s="9"/>
      <c r="I101" s="143"/>
      <c r="J101" s="9"/>
      <c r="K101" s="142"/>
      <c r="L101" s="142"/>
      <c r="M101" s="142"/>
      <c r="N101" s="144"/>
      <c r="O101" s="142"/>
      <c r="P101" s="142"/>
      <c r="Q101" s="142"/>
      <c r="R101" s="145"/>
      <c r="S101" s="110"/>
      <c r="T101" s="110"/>
      <c r="U101" s="84"/>
      <c r="V101" s="85"/>
      <c r="W101" s="84"/>
      <c r="X101" s="84"/>
      <c r="Y101" s="84"/>
      <c r="Z101" s="84"/>
      <c r="AA101" s="110"/>
      <c r="AB101" s="43"/>
      <c r="AC101" s="43"/>
      <c r="AD101" s="43"/>
    </row>
    <row r="102" spans="1:30">
      <c r="A102" s="43"/>
      <c r="B102" s="43"/>
      <c r="C102" s="43"/>
      <c r="D102" s="45"/>
      <c r="E102" s="140"/>
      <c r="F102" s="141"/>
      <c r="G102" s="142"/>
      <c r="H102" s="9"/>
      <c r="I102" s="143"/>
      <c r="J102" s="9"/>
      <c r="K102" s="142"/>
      <c r="L102" s="142"/>
      <c r="M102" s="142"/>
      <c r="N102" s="144"/>
      <c r="O102" s="142"/>
      <c r="P102" s="142"/>
      <c r="Q102" s="142"/>
      <c r="R102" s="145"/>
      <c r="S102" s="110"/>
      <c r="T102" s="110"/>
      <c r="U102" s="84"/>
      <c r="V102" s="85"/>
      <c r="W102" s="84"/>
      <c r="X102" s="84"/>
      <c r="Y102" s="84"/>
      <c r="Z102" s="84"/>
      <c r="AA102" s="110"/>
      <c r="AB102" s="43"/>
      <c r="AC102" s="43"/>
      <c r="AD102" s="43"/>
    </row>
    <row r="103" spans="1:30" ht="16.5" customHeight="1">
      <c r="A103" s="146" t="s">
        <v>188</v>
      </c>
      <c r="B103" s="147" t="s">
        <v>281</v>
      </c>
      <c r="C103" s="148" t="s">
        <v>111</v>
      </c>
      <c r="D103" s="149">
        <v>13708</v>
      </c>
      <c r="E103" s="149">
        <v>13186</v>
      </c>
      <c r="F103" s="129">
        <f>IF((D103&gt;E103),(D103-E103),(0))/1</f>
        <v>522</v>
      </c>
      <c r="G103" s="130">
        <f t="shared" ref="G103:G119" si="54">IF((F103&gt;100),(100*U103), (F103*U103))</f>
        <v>500</v>
      </c>
      <c r="H103" s="17">
        <f t="shared" ref="H103:H119" si="55">IF((F103&gt;100),(F103-100),(0))</f>
        <v>422</v>
      </c>
      <c r="I103" s="131">
        <f t="shared" ref="I103:I119" si="56">IF((H103&gt;100),(100*V103),(H103*V103))</f>
        <v>504</v>
      </c>
      <c r="J103" s="17">
        <f t="shared" ref="J103:J121" si="57">IF((H103&gt;100),(H103-100),(0))</f>
        <v>322</v>
      </c>
      <c r="K103" s="130">
        <f t="shared" ref="K103:K119" si="58">IF((J103&gt;0),(J103*W103),(0))</f>
        <v>1642.1999999999998</v>
      </c>
      <c r="L103" s="130">
        <f>(G103+I103+K103)*1</f>
        <v>2646.2</v>
      </c>
      <c r="M103" s="130">
        <f t="shared" ref="M103:M121" si="59">L103</f>
        <v>2646.2</v>
      </c>
      <c r="N103" s="132">
        <f>IF((Y103&gt;0),Y103,130)*1</f>
        <v>225</v>
      </c>
      <c r="O103" s="130">
        <f t="shared" ref="O103:O121" si="60">IF((F103&gt;0),0,(Y103))</f>
        <v>0</v>
      </c>
      <c r="P103" s="130">
        <v>0</v>
      </c>
      <c r="Q103" s="130">
        <f t="shared" ref="Q103:Q108" si="61">IF((M103&gt;0),(M103+N103+P103),(Y103)+(P103))</f>
        <v>2871.2</v>
      </c>
      <c r="R103" s="93" t="s">
        <v>51</v>
      </c>
      <c r="S103" s="110"/>
      <c r="T103" s="110"/>
      <c r="U103" s="84">
        <v>5</v>
      </c>
      <c r="V103" s="85">
        <v>5.04</v>
      </c>
      <c r="W103" s="84">
        <v>5.0999999999999996</v>
      </c>
      <c r="X103" s="84">
        <v>90</v>
      </c>
      <c r="Y103" s="84">
        <f>2.5*90</f>
        <v>225</v>
      </c>
      <c r="Z103" s="84">
        <v>700</v>
      </c>
      <c r="AA103" s="110"/>
      <c r="AB103" s="43"/>
      <c r="AC103" s="43"/>
      <c r="AD103" s="43"/>
    </row>
    <row r="104" spans="1:30">
      <c r="A104" s="146"/>
      <c r="B104" s="150" t="s">
        <v>277</v>
      </c>
      <c r="C104" s="151" t="s">
        <v>112</v>
      </c>
      <c r="D104" s="151">
        <v>37404</v>
      </c>
      <c r="E104" s="151">
        <v>37198</v>
      </c>
      <c r="F104" s="88">
        <f>IF((D104&gt;E104),(D104-E104),(0))/1</f>
        <v>206</v>
      </c>
      <c r="G104" s="89">
        <f t="shared" si="54"/>
        <v>500</v>
      </c>
      <c r="H104" s="14">
        <f t="shared" si="55"/>
        <v>106</v>
      </c>
      <c r="I104" s="90">
        <f t="shared" si="56"/>
        <v>504</v>
      </c>
      <c r="J104" s="14">
        <f t="shared" si="57"/>
        <v>6</v>
      </c>
      <c r="K104" s="89">
        <f t="shared" si="58"/>
        <v>30.599999999999998</v>
      </c>
      <c r="L104" s="89">
        <f>(G104+I104+K104)*1</f>
        <v>1034.5999999999999</v>
      </c>
      <c r="M104" s="89">
        <f t="shared" si="59"/>
        <v>1034.5999999999999</v>
      </c>
      <c r="N104" s="91">
        <f>IF((Y104&gt;0),Y104,130)*1</f>
        <v>225</v>
      </c>
      <c r="O104" s="89">
        <f t="shared" si="60"/>
        <v>0</v>
      </c>
      <c r="P104" s="89">
        <v>0</v>
      </c>
      <c r="Q104" s="89">
        <f t="shared" si="61"/>
        <v>1259.5999999999999</v>
      </c>
      <c r="R104" s="152" t="s">
        <v>51</v>
      </c>
      <c r="S104" s="110"/>
      <c r="T104" s="110"/>
      <c r="U104" s="84">
        <v>5</v>
      </c>
      <c r="V104" s="85">
        <v>5.04</v>
      </c>
      <c r="W104" s="84">
        <v>5.0999999999999996</v>
      </c>
      <c r="X104" s="84">
        <v>90</v>
      </c>
      <c r="Y104" s="84">
        <f t="shared" ref="Y104:Y134" si="62">2.5*90</f>
        <v>225</v>
      </c>
      <c r="Z104" s="84">
        <v>700</v>
      </c>
      <c r="AA104" s="110"/>
      <c r="AB104" s="43"/>
      <c r="AC104" s="43"/>
      <c r="AD104" s="43"/>
    </row>
    <row r="105" spans="1:30">
      <c r="A105" s="146"/>
      <c r="B105" s="150" t="s">
        <v>113</v>
      </c>
      <c r="C105" s="151" t="s">
        <v>114</v>
      </c>
      <c r="D105" s="151">
        <v>2752</v>
      </c>
      <c r="E105" s="151">
        <v>2681</v>
      </c>
      <c r="F105" s="88">
        <f>IF((D105&gt;E105),(D105-E105),(0))/1</f>
        <v>71</v>
      </c>
      <c r="G105" s="89">
        <f t="shared" si="54"/>
        <v>355</v>
      </c>
      <c r="H105" s="14">
        <f t="shared" si="55"/>
        <v>0</v>
      </c>
      <c r="I105" s="90">
        <f t="shared" si="56"/>
        <v>0</v>
      </c>
      <c r="J105" s="14">
        <f t="shared" si="57"/>
        <v>0</v>
      </c>
      <c r="K105" s="89">
        <f t="shared" si="58"/>
        <v>0</v>
      </c>
      <c r="L105" s="89">
        <f>(G105+I105+K105)*1</f>
        <v>355</v>
      </c>
      <c r="M105" s="89">
        <f t="shared" si="59"/>
        <v>355</v>
      </c>
      <c r="N105" s="91">
        <f t="shared" ref="N105:N110" si="63">IF((Y105&gt;0),Y105,130)*1</f>
        <v>225</v>
      </c>
      <c r="O105" s="89">
        <f t="shared" si="60"/>
        <v>0</v>
      </c>
      <c r="P105" s="89">
        <v>0</v>
      </c>
      <c r="Q105" s="89">
        <f t="shared" si="61"/>
        <v>580</v>
      </c>
      <c r="R105" s="152" t="s">
        <v>51</v>
      </c>
      <c r="S105" s="110"/>
      <c r="T105" s="110"/>
      <c r="U105" s="84">
        <v>5</v>
      </c>
      <c r="V105" s="85">
        <v>5.04</v>
      </c>
      <c r="W105" s="84">
        <v>5.0999999999999996</v>
      </c>
      <c r="X105" s="84">
        <v>90</v>
      </c>
      <c r="Y105" s="84">
        <f t="shared" si="62"/>
        <v>225</v>
      </c>
      <c r="Z105" s="84">
        <v>700</v>
      </c>
      <c r="AA105" s="110"/>
      <c r="AB105" s="43"/>
      <c r="AC105" s="43"/>
      <c r="AD105" s="43"/>
    </row>
    <row r="106" spans="1:30">
      <c r="A106" s="146"/>
      <c r="B106" s="150" t="s">
        <v>101</v>
      </c>
      <c r="C106" s="151" t="s">
        <v>115</v>
      </c>
      <c r="D106" s="153"/>
      <c r="E106" s="153"/>
      <c r="F106" s="100">
        <f>IF((D106&gt;E106),(D106-E106),(0))/1</f>
        <v>0</v>
      </c>
      <c r="G106" s="101">
        <f t="shared" si="54"/>
        <v>0</v>
      </c>
      <c r="H106" s="15">
        <f t="shared" si="55"/>
        <v>0</v>
      </c>
      <c r="I106" s="102">
        <f t="shared" si="56"/>
        <v>0</v>
      </c>
      <c r="J106" s="15">
        <f t="shared" si="57"/>
        <v>0</v>
      </c>
      <c r="K106" s="101">
        <f t="shared" si="58"/>
        <v>0</v>
      </c>
      <c r="L106" s="101">
        <f>(G106+I106+K106)*1</f>
        <v>0</v>
      </c>
      <c r="M106" s="101">
        <f t="shared" si="59"/>
        <v>0</v>
      </c>
      <c r="N106" s="103">
        <f t="shared" si="63"/>
        <v>225</v>
      </c>
      <c r="O106" s="101">
        <f t="shared" si="60"/>
        <v>225</v>
      </c>
      <c r="P106" s="101">
        <v>0</v>
      </c>
      <c r="Q106" s="101">
        <f t="shared" si="61"/>
        <v>225</v>
      </c>
      <c r="R106" s="93" t="s">
        <v>51</v>
      </c>
      <c r="S106" s="126"/>
      <c r="T106" s="110"/>
      <c r="U106" s="84">
        <v>5</v>
      </c>
      <c r="V106" s="85">
        <v>5.04</v>
      </c>
      <c r="W106" s="84">
        <v>5.0999999999999996</v>
      </c>
      <c r="X106" s="84">
        <v>90</v>
      </c>
      <c r="Y106" s="84">
        <f t="shared" si="62"/>
        <v>225</v>
      </c>
      <c r="Z106" s="84">
        <v>700</v>
      </c>
      <c r="AA106" s="110"/>
      <c r="AB106" s="43"/>
      <c r="AC106" s="43"/>
      <c r="AD106" s="43"/>
    </row>
    <row r="107" spans="1:30">
      <c r="A107" s="146"/>
      <c r="B107" s="150" t="s">
        <v>279</v>
      </c>
      <c r="C107" s="151" t="s">
        <v>117</v>
      </c>
      <c r="D107" s="151">
        <v>12614</v>
      </c>
      <c r="E107" s="151">
        <v>12373</v>
      </c>
      <c r="F107" s="88">
        <f t="shared" ref="F107:F110" si="64">IF((D107&gt;E107),(D107-E107),(0))/1</f>
        <v>241</v>
      </c>
      <c r="G107" s="89">
        <f t="shared" si="54"/>
        <v>500</v>
      </c>
      <c r="H107" s="14">
        <f t="shared" si="55"/>
        <v>141</v>
      </c>
      <c r="I107" s="90">
        <f t="shared" si="56"/>
        <v>504</v>
      </c>
      <c r="J107" s="14">
        <f t="shared" si="57"/>
        <v>41</v>
      </c>
      <c r="K107" s="89">
        <f t="shared" si="58"/>
        <v>209.1</v>
      </c>
      <c r="L107" s="89">
        <f t="shared" ref="L107:L110" si="65">(G107+I107+K107)*1</f>
        <v>1213.0999999999999</v>
      </c>
      <c r="M107" s="89">
        <f>L107*50%</f>
        <v>606.54999999999995</v>
      </c>
      <c r="N107" s="91">
        <f>IF((Y107&gt;0),Y107,130)*1</f>
        <v>225</v>
      </c>
      <c r="O107" s="89">
        <f t="shared" si="60"/>
        <v>0</v>
      </c>
      <c r="P107" s="89">
        <v>0</v>
      </c>
      <c r="Q107" s="89">
        <f t="shared" si="61"/>
        <v>831.55</v>
      </c>
      <c r="R107" s="93" t="s">
        <v>51</v>
      </c>
      <c r="S107" s="110"/>
      <c r="T107" s="110"/>
      <c r="U107" s="84">
        <v>5</v>
      </c>
      <c r="V107" s="85">
        <v>5.04</v>
      </c>
      <c r="W107" s="84">
        <v>5.0999999999999996</v>
      </c>
      <c r="X107" s="84">
        <v>90</v>
      </c>
      <c r="Y107" s="84">
        <f t="shared" si="62"/>
        <v>225</v>
      </c>
      <c r="Z107" s="84">
        <v>700</v>
      </c>
      <c r="AA107" s="110"/>
      <c r="AB107" s="43"/>
      <c r="AC107" s="43"/>
      <c r="AD107" s="43"/>
    </row>
    <row r="108" spans="1:30">
      <c r="A108" s="146"/>
      <c r="B108" s="150" t="s">
        <v>304</v>
      </c>
      <c r="C108" s="151" t="s">
        <v>118</v>
      </c>
      <c r="D108" s="151">
        <v>4124</v>
      </c>
      <c r="E108" s="151">
        <v>4107</v>
      </c>
      <c r="F108" s="88">
        <f t="shared" si="64"/>
        <v>17</v>
      </c>
      <c r="G108" s="89">
        <f t="shared" si="54"/>
        <v>85</v>
      </c>
      <c r="H108" s="14">
        <f t="shared" si="55"/>
        <v>0</v>
      </c>
      <c r="I108" s="90">
        <f t="shared" si="56"/>
        <v>0</v>
      </c>
      <c r="J108" s="14">
        <f t="shared" si="57"/>
        <v>0</v>
      </c>
      <c r="K108" s="89">
        <f t="shared" si="58"/>
        <v>0</v>
      </c>
      <c r="L108" s="89">
        <f t="shared" si="65"/>
        <v>85</v>
      </c>
      <c r="M108" s="89">
        <f t="shared" si="59"/>
        <v>85</v>
      </c>
      <c r="N108" s="91">
        <f t="shared" si="63"/>
        <v>225</v>
      </c>
      <c r="O108" s="89">
        <f t="shared" si="60"/>
        <v>0</v>
      </c>
      <c r="P108" s="89">
        <v>0</v>
      </c>
      <c r="Q108" s="89">
        <f t="shared" si="61"/>
        <v>310</v>
      </c>
      <c r="R108" s="93" t="s">
        <v>51</v>
      </c>
      <c r="S108" s="110"/>
      <c r="T108" s="110"/>
      <c r="U108" s="84">
        <v>5</v>
      </c>
      <c r="V108" s="85">
        <v>5.04</v>
      </c>
      <c r="W108" s="84">
        <v>5.0999999999999996</v>
      </c>
      <c r="X108" s="84">
        <v>90</v>
      </c>
      <c r="Y108" s="84">
        <f t="shared" si="62"/>
        <v>225</v>
      </c>
      <c r="Z108" s="84">
        <v>700</v>
      </c>
      <c r="AA108" s="110"/>
      <c r="AB108" s="43"/>
      <c r="AC108" s="43"/>
      <c r="AD108" s="43"/>
    </row>
    <row r="109" spans="1:30">
      <c r="A109" s="146"/>
      <c r="B109" s="150" t="s">
        <v>233</v>
      </c>
      <c r="C109" s="151" t="s">
        <v>119</v>
      </c>
      <c r="D109" s="151">
        <v>57447</v>
      </c>
      <c r="E109" s="151">
        <v>57120</v>
      </c>
      <c r="F109" s="88">
        <f t="shared" si="64"/>
        <v>327</v>
      </c>
      <c r="G109" s="89">
        <f t="shared" si="54"/>
        <v>500</v>
      </c>
      <c r="H109" s="14">
        <f t="shared" si="55"/>
        <v>227</v>
      </c>
      <c r="I109" s="90">
        <f t="shared" si="56"/>
        <v>504</v>
      </c>
      <c r="J109" s="14">
        <f t="shared" si="57"/>
        <v>127</v>
      </c>
      <c r="K109" s="89">
        <f t="shared" si="58"/>
        <v>647.69999999999993</v>
      </c>
      <c r="L109" s="89">
        <f t="shared" si="65"/>
        <v>1651.6999999999998</v>
      </c>
      <c r="M109" s="89">
        <f t="shared" si="59"/>
        <v>1651.6999999999998</v>
      </c>
      <c r="N109" s="91">
        <f t="shared" si="63"/>
        <v>225</v>
      </c>
      <c r="O109" s="89">
        <f t="shared" si="60"/>
        <v>0</v>
      </c>
      <c r="P109" s="89">
        <v>0</v>
      </c>
      <c r="Q109" s="89">
        <f t="shared" ref="Q109:Q110" si="66">IF((M109&gt;0),(M109+N109+P109),(Y109)+(P109))</f>
        <v>1876.6999999999998</v>
      </c>
      <c r="R109" s="93" t="s">
        <v>51</v>
      </c>
      <c r="S109" s="110"/>
      <c r="T109" s="110"/>
      <c r="U109" s="84">
        <v>5</v>
      </c>
      <c r="V109" s="85">
        <v>5.04</v>
      </c>
      <c r="W109" s="84">
        <v>5.0999999999999996</v>
      </c>
      <c r="X109" s="84">
        <v>90</v>
      </c>
      <c r="Y109" s="84">
        <f t="shared" si="62"/>
        <v>225</v>
      </c>
      <c r="Z109" s="84">
        <v>700</v>
      </c>
      <c r="AA109" s="110"/>
      <c r="AB109" s="43"/>
      <c r="AC109" s="43"/>
      <c r="AD109" s="43"/>
    </row>
    <row r="110" spans="1:30">
      <c r="A110" s="146"/>
      <c r="B110" s="150" t="s">
        <v>284</v>
      </c>
      <c r="C110" s="151" t="s">
        <v>120</v>
      </c>
      <c r="D110" s="151">
        <v>24031</v>
      </c>
      <c r="E110" s="151">
        <v>23836</v>
      </c>
      <c r="F110" s="88">
        <f t="shared" si="64"/>
        <v>195</v>
      </c>
      <c r="G110" s="89">
        <f t="shared" si="54"/>
        <v>500</v>
      </c>
      <c r="H110" s="14">
        <f t="shared" si="55"/>
        <v>95</v>
      </c>
      <c r="I110" s="90">
        <f t="shared" si="56"/>
        <v>478.8</v>
      </c>
      <c r="J110" s="14">
        <f t="shared" si="57"/>
        <v>0</v>
      </c>
      <c r="K110" s="89">
        <f t="shared" si="58"/>
        <v>0</v>
      </c>
      <c r="L110" s="89">
        <f t="shared" si="65"/>
        <v>978.8</v>
      </c>
      <c r="M110" s="89">
        <f t="shared" si="59"/>
        <v>978.8</v>
      </c>
      <c r="N110" s="91">
        <f t="shared" si="63"/>
        <v>225</v>
      </c>
      <c r="O110" s="89">
        <f t="shared" si="60"/>
        <v>0</v>
      </c>
      <c r="P110" s="89">
        <v>0</v>
      </c>
      <c r="Q110" s="89">
        <f t="shared" si="66"/>
        <v>1203.8</v>
      </c>
      <c r="R110" s="93" t="s">
        <v>51</v>
      </c>
      <c r="S110" s="110"/>
      <c r="T110" s="110"/>
      <c r="U110" s="84">
        <v>5</v>
      </c>
      <c r="V110" s="85">
        <v>5.04</v>
      </c>
      <c r="W110" s="84">
        <v>5.0999999999999996</v>
      </c>
      <c r="X110" s="84">
        <v>90</v>
      </c>
      <c r="Y110" s="84">
        <f t="shared" si="62"/>
        <v>225</v>
      </c>
      <c r="Z110" s="84">
        <v>700</v>
      </c>
      <c r="AA110" s="110"/>
      <c r="AB110" s="43"/>
      <c r="AC110" s="43"/>
      <c r="AD110" s="43"/>
    </row>
    <row r="111" spans="1:30">
      <c r="A111" s="146"/>
      <c r="B111" s="154" t="s">
        <v>228</v>
      </c>
      <c r="C111" s="155" t="s">
        <v>121</v>
      </c>
      <c r="D111" s="149">
        <v>5346</v>
      </c>
      <c r="E111" s="149">
        <v>5336</v>
      </c>
      <c r="F111" s="129">
        <f>IF((D111&gt;E111),(D111-E111)+(D112-E112)+(D113-E113),(0))/1</f>
        <v>12</v>
      </c>
      <c r="G111" s="130">
        <f t="shared" si="54"/>
        <v>60</v>
      </c>
      <c r="H111" s="17">
        <f t="shared" si="55"/>
        <v>0</v>
      </c>
      <c r="I111" s="131">
        <f t="shared" si="56"/>
        <v>0</v>
      </c>
      <c r="J111" s="17">
        <f t="shared" si="57"/>
        <v>0</v>
      </c>
      <c r="K111" s="130">
        <f t="shared" si="58"/>
        <v>0</v>
      </c>
      <c r="L111" s="130">
        <f>(G111+I111+K111)*1</f>
        <v>60</v>
      </c>
      <c r="M111" s="130">
        <f t="shared" si="59"/>
        <v>60</v>
      </c>
      <c r="N111" s="132">
        <f>IF((Y111&gt;0),Y111,130)*1</f>
        <v>225</v>
      </c>
      <c r="O111" s="130">
        <f t="shared" si="60"/>
        <v>0</v>
      </c>
      <c r="P111" s="130">
        <v>0</v>
      </c>
      <c r="Q111" s="130">
        <f>IF((M111&gt;0),(M111+N111+P111),(Y111)+(P111))</f>
        <v>285</v>
      </c>
      <c r="R111" s="152" t="s">
        <v>51</v>
      </c>
      <c r="S111" s="136"/>
      <c r="T111" s="110"/>
      <c r="U111" s="84">
        <v>5</v>
      </c>
      <c r="V111" s="85">
        <v>5.04</v>
      </c>
      <c r="W111" s="84">
        <v>5.0999999999999996</v>
      </c>
      <c r="X111" s="84">
        <v>90</v>
      </c>
      <c r="Y111" s="84">
        <f t="shared" si="62"/>
        <v>225</v>
      </c>
      <c r="Z111" s="84">
        <v>700</v>
      </c>
      <c r="AA111" s="110"/>
      <c r="AB111" s="43"/>
      <c r="AC111" s="43"/>
      <c r="AD111" s="43"/>
    </row>
    <row r="112" spans="1:30">
      <c r="A112" s="146"/>
      <c r="B112" s="154"/>
      <c r="C112" s="155"/>
      <c r="D112" s="156">
        <v>1157</v>
      </c>
      <c r="E112" s="156">
        <v>1155</v>
      </c>
      <c r="F112" s="157"/>
      <c r="G112" s="158"/>
      <c r="H112" s="20"/>
      <c r="I112" s="159"/>
      <c r="J112" s="20"/>
      <c r="K112" s="158"/>
      <c r="L112" s="158"/>
      <c r="M112" s="158"/>
      <c r="N112" s="160"/>
      <c r="O112" s="158"/>
      <c r="P112" s="158"/>
      <c r="Q112" s="158"/>
      <c r="R112" s="161"/>
      <c r="S112" s="110"/>
      <c r="T112" s="110"/>
      <c r="U112" s="84">
        <v>5</v>
      </c>
      <c r="V112" s="85">
        <v>5.04</v>
      </c>
      <c r="W112" s="84">
        <v>5.0999999999999996</v>
      </c>
      <c r="X112" s="84">
        <v>90</v>
      </c>
      <c r="Y112" s="84">
        <f t="shared" si="62"/>
        <v>225</v>
      </c>
      <c r="Z112" s="84">
        <v>700</v>
      </c>
      <c r="AA112" s="110"/>
      <c r="AB112" s="43"/>
      <c r="AC112" s="43"/>
      <c r="AD112" s="43"/>
    </row>
    <row r="113" spans="1:30">
      <c r="A113" s="146"/>
      <c r="B113" s="154"/>
      <c r="C113" s="155"/>
      <c r="D113" s="162">
        <v>8369</v>
      </c>
      <c r="E113" s="162">
        <v>8369</v>
      </c>
      <c r="F113" s="163"/>
      <c r="G113" s="164"/>
      <c r="H113" s="19"/>
      <c r="I113" s="165"/>
      <c r="J113" s="19"/>
      <c r="K113" s="164"/>
      <c r="L113" s="164"/>
      <c r="M113" s="164"/>
      <c r="N113" s="166"/>
      <c r="O113" s="164"/>
      <c r="P113" s="164"/>
      <c r="Q113" s="164"/>
      <c r="R113" s="98"/>
      <c r="S113" s="110"/>
      <c r="T113" s="110"/>
      <c r="U113" s="84">
        <v>5</v>
      </c>
      <c r="V113" s="85">
        <v>5.04</v>
      </c>
      <c r="W113" s="84">
        <v>5.0999999999999996</v>
      </c>
      <c r="X113" s="84">
        <v>90</v>
      </c>
      <c r="Y113" s="84">
        <f t="shared" si="62"/>
        <v>225</v>
      </c>
      <c r="Z113" s="84">
        <v>700</v>
      </c>
      <c r="AA113" s="110"/>
      <c r="AB113" s="43"/>
      <c r="AC113" s="43"/>
      <c r="AD113" s="43"/>
    </row>
    <row r="114" spans="1:30">
      <c r="A114" s="146"/>
      <c r="B114" s="150" t="s">
        <v>122</v>
      </c>
      <c r="C114" s="151" t="s">
        <v>123</v>
      </c>
      <c r="D114" s="151">
        <v>3711</v>
      </c>
      <c r="E114" s="151">
        <v>3470</v>
      </c>
      <c r="F114" s="88">
        <f t="shared" ref="F114:F119" si="67">IF((D114&gt;E114),(D114-E114),(0))/1</f>
        <v>241</v>
      </c>
      <c r="G114" s="89">
        <f t="shared" si="54"/>
        <v>500</v>
      </c>
      <c r="H114" s="14">
        <f t="shared" si="55"/>
        <v>141</v>
      </c>
      <c r="I114" s="90">
        <f t="shared" si="56"/>
        <v>504</v>
      </c>
      <c r="J114" s="14">
        <f t="shared" si="57"/>
        <v>41</v>
      </c>
      <c r="K114" s="89">
        <f t="shared" si="58"/>
        <v>209.1</v>
      </c>
      <c r="L114" s="89">
        <f t="shared" ref="L114:L119" si="68">(G114+I114+K114)*1</f>
        <v>1213.0999999999999</v>
      </c>
      <c r="M114" s="89">
        <f t="shared" si="59"/>
        <v>1213.0999999999999</v>
      </c>
      <c r="N114" s="91">
        <f>IF((Y114&gt;0),Y114,130)*1</f>
        <v>225</v>
      </c>
      <c r="O114" s="89">
        <f t="shared" si="60"/>
        <v>0</v>
      </c>
      <c r="P114" s="89">
        <v>0</v>
      </c>
      <c r="Q114" s="89">
        <f>IF((M114&gt;0),(M114+N114+P114),(Y114)+(P114))</f>
        <v>1438.1</v>
      </c>
      <c r="R114" s="93" t="s">
        <v>51</v>
      </c>
      <c r="S114" s="110"/>
      <c r="T114" s="110"/>
      <c r="U114" s="84">
        <v>5</v>
      </c>
      <c r="V114" s="85">
        <v>5.04</v>
      </c>
      <c r="W114" s="84">
        <v>5.0999999999999996</v>
      </c>
      <c r="X114" s="84">
        <v>90</v>
      </c>
      <c r="Y114" s="84">
        <f t="shared" si="62"/>
        <v>225</v>
      </c>
      <c r="Z114" s="84">
        <v>700</v>
      </c>
      <c r="AA114" s="110"/>
      <c r="AB114" s="43"/>
      <c r="AC114" s="43"/>
      <c r="AD114" s="43"/>
    </row>
    <row r="115" spans="1:30">
      <c r="A115" s="146"/>
      <c r="B115" s="150" t="s">
        <v>101</v>
      </c>
      <c r="C115" s="151" t="s">
        <v>125</v>
      </c>
      <c r="D115" s="153"/>
      <c r="E115" s="153"/>
      <c r="F115" s="100">
        <f t="shared" si="67"/>
        <v>0</v>
      </c>
      <c r="G115" s="101">
        <f t="shared" si="54"/>
        <v>0</v>
      </c>
      <c r="H115" s="15">
        <f t="shared" si="55"/>
        <v>0</v>
      </c>
      <c r="I115" s="102">
        <f t="shared" si="56"/>
        <v>0</v>
      </c>
      <c r="J115" s="15">
        <f t="shared" si="57"/>
        <v>0</v>
      </c>
      <c r="K115" s="101">
        <f t="shared" si="58"/>
        <v>0</v>
      </c>
      <c r="L115" s="101">
        <f t="shared" si="68"/>
        <v>0</v>
      </c>
      <c r="M115" s="101">
        <f t="shared" si="59"/>
        <v>0</v>
      </c>
      <c r="N115" s="103">
        <f t="shared" ref="N115:N124" si="69">IF((Y115&gt;0),Y115,130)*1</f>
        <v>225</v>
      </c>
      <c r="O115" s="101">
        <f t="shared" si="60"/>
        <v>225</v>
      </c>
      <c r="P115" s="101">
        <v>0</v>
      </c>
      <c r="Q115" s="101">
        <f t="shared" ref="Q115:Q124" si="70">IF((M115&gt;0),(M115+N115+P115),(Y115)+(P115))</f>
        <v>225</v>
      </c>
      <c r="R115" s="93" t="s">
        <v>51</v>
      </c>
      <c r="S115" s="110"/>
      <c r="T115" s="110"/>
      <c r="U115" s="84">
        <v>5</v>
      </c>
      <c r="V115" s="85">
        <v>5.04</v>
      </c>
      <c r="W115" s="84">
        <v>5.0999999999999996</v>
      </c>
      <c r="X115" s="84">
        <v>90</v>
      </c>
      <c r="Y115" s="84">
        <f t="shared" si="62"/>
        <v>225</v>
      </c>
      <c r="Z115" s="84">
        <v>700</v>
      </c>
      <c r="AA115" s="110"/>
      <c r="AB115" s="43"/>
      <c r="AC115" s="43"/>
      <c r="AD115" s="43"/>
    </row>
    <row r="116" spans="1:30">
      <c r="A116" s="146"/>
      <c r="B116" s="150" t="s">
        <v>305</v>
      </c>
      <c r="C116" s="151" t="s">
        <v>126</v>
      </c>
      <c r="D116" s="151">
        <v>43363</v>
      </c>
      <c r="E116" s="151">
        <v>43033</v>
      </c>
      <c r="F116" s="88">
        <f t="shared" si="67"/>
        <v>330</v>
      </c>
      <c r="G116" s="89">
        <f t="shared" si="54"/>
        <v>500</v>
      </c>
      <c r="H116" s="14">
        <f t="shared" si="55"/>
        <v>230</v>
      </c>
      <c r="I116" s="90">
        <f t="shared" si="56"/>
        <v>504</v>
      </c>
      <c r="J116" s="14">
        <f t="shared" si="57"/>
        <v>130</v>
      </c>
      <c r="K116" s="89">
        <f t="shared" si="58"/>
        <v>663</v>
      </c>
      <c r="L116" s="89">
        <f t="shared" si="68"/>
        <v>1667</v>
      </c>
      <c r="M116" s="89">
        <f t="shared" si="59"/>
        <v>1667</v>
      </c>
      <c r="N116" s="91">
        <f t="shared" si="69"/>
        <v>225</v>
      </c>
      <c r="O116" s="89">
        <f t="shared" si="60"/>
        <v>0</v>
      </c>
      <c r="P116" s="89">
        <v>0</v>
      </c>
      <c r="Q116" s="89">
        <f t="shared" si="70"/>
        <v>1892</v>
      </c>
      <c r="R116" s="93" t="s">
        <v>51</v>
      </c>
      <c r="S116" s="126"/>
      <c r="T116" s="110"/>
      <c r="U116" s="84">
        <v>5</v>
      </c>
      <c r="V116" s="85">
        <v>5.04</v>
      </c>
      <c r="W116" s="84">
        <v>5.0999999999999996</v>
      </c>
      <c r="X116" s="84">
        <v>90</v>
      </c>
      <c r="Y116" s="84">
        <f t="shared" si="62"/>
        <v>225</v>
      </c>
      <c r="Z116" s="84">
        <v>700</v>
      </c>
      <c r="AA116" s="110"/>
      <c r="AB116" s="43"/>
      <c r="AC116" s="43"/>
      <c r="AD116" s="43"/>
    </row>
    <row r="117" spans="1:30">
      <c r="A117" s="146"/>
      <c r="B117" s="150" t="s">
        <v>295</v>
      </c>
      <c r="C117" s="151" t="s">
        <v>127</v>
      </c>
      <c r="D117" s="151">
        <v>18976</v>
      </c>
      <c r="E117" s="151">
        <v>18582</v>
      </c>
      <c r="F117" s="88">
        <f t="shared" si="67"/>
        <v>394</v>
      </c>
      <c r="G117" s="89">
        <f t="shared" si="54"/>
        <v>500</v>
      </c>
      <c r="H117" s="14">
        <f t="shared" si="55"/>
        <v>294</v>
      </c>
      <c r="I117" s="90">
        <f t="shared" si="56"/>
        <v>504</v>
      </c>
      <c r="J117" s="14">
        <f t="shared" si="57"/>
        <v>194</v>
      </c>
      <c r="K117" s="89">
        <f t="shared" si="58"/>
        <v>989.4</v>
      </c>
      <c r="L117" s="89">
        <f t="shared" si="68"/>
        <v>1993.4</v>
      </c>
      <c r="M117" s="89">
        <f t="shared" si="59"/>
        <v>1993.4</v>
      </c>
      <c r="N117" s="91">
        <f t="shared" si="69"/>
        <v>225</v>
      </c>
      <c r="O117" s="89">
        <f t="shared" si="60"/>
        <v>0</v>
      </c>
      <c r="P117" s="89">
        <v>0</v>
      </c>
      <c r="Q117" s="89">
        <f t="shared" si="70"/>
        <v>2218.4</v>
      </c>
      <c r="R117" s="93" t="s">
        <v>51</v>
      </c>
      <c r="S117" s="110"/>
      <c r="T117" s="110"/>
      <c r="U117" s="84">
        <v>5</v>
      </c>
      <c r="V117" s="85">
        <v>5.04</v>
      </c>
      <c r="W117" s="84">
        <v>5.0999999999999996</v>
      </c>
      <c r="X117" s="84">
        <v>90</v>
      </c>
      <c r="Y117" s="84">
        <f t="shared" si="62"/>
        <v>225</v>
      </c>
      <c r="Z117" s="84">
        <v>700</v>
      </c>
      <c r="AA117" s="110"/>
      <c r="AB117" s="43"/>
      <c r="AC117" s="43"/>
      <c r="AD117" s="43"/>
    </row>
    <row r="118" spans="1:30">
      <c r="A118" s="146"/>
      <c r="B118" s="150" t="s">
        <v>290</v>
      </c>
      <c r="C118" s="151" t="s">
        <v>129</v>
      </c>
      <c r="D118" s="151">
        <v>67519</v>
      </c>
      <c r="E118" s="151">
        <v>67473</v>
      </c>
      <c r="F118" s="88">
        <f>IF((D118&gt;E118),(D118-E118),(0))/1</f>
        <v>46</v>
      </c>
      <c r="G118" s="89">
        <f t="shared" si="54"/>
        <v>230</v>
      </c>
      <c r="H118" s="14">
        <f t="shared" si="55"/>
        <v>0</v>
      </c>
      <c r="I118" s="90">
        <f t="shared" si="56"/>
        <v>0</v>
      </c>
      <c r="J118" s="14">
        <f t="shared" si="57"/>
        <v>0</v>
      </c>
      <c r="K118" s="89">
        <f t="shared" si="58"/>
        <v>0</v>
      </c>
      <c r="L118" s="89">
        <f>(G118+I118+K118)*1</f>
        <v>230</v>
      </c>
      <c r="M118" s="89">
        <f t="shared" si="59"/>
        <v>230</v>
      </c>
      <c r="N118" s="91">
        <f t="shared" si="69"/>
        <v>225</v>
      </c>
      <c r="O118" s="89">
        <f t="shared" si="60"/>
        <v>0</v>
      </c>
      <c r="P118" s="89">
        <v>0</v>
      </c>
      <c r="Q118" s="101">
        <f t="shared" si="70"/>
        <v>455</v>
      </c>
      <c r="R118" s="93" t="s">
        <v>298</v>
      </c>
      <c r="S118" s="126"/>
      <c r="T118" s="110"/>
      <c r="U118" s="84">
        <v>5</v>
      </c>
      <c r="V118" s="85">
        <v>5.04</v>
      </c>
      <c r="W118" s="84">
        <v>5.0999999999999996</v>
      </c>
      <c r="X118" s="84">
        <v>90</v>
      </c>
      <c r="Y118" s="84">
        <f t="shared" si="62"/>
        <v>225</v>
      </c>
      <c r="Z118" s="84">
        <v>700</v>
      </c>
      <c r="AA118" s="110"/>
      <c r="AB118" s="43"/>
      <c r="AC118" s="43"/>
      <c r="AD118" s="43"/>
    </row>
    <row r="119" spans="1:30">
      <c r="A119" s="146"/>
      <c r="B119" s="150" t="s">
        <v>280</v>
      </c>
      <c r="C119" s="151" t="s">
        <v>130</v>
      </c>
      <c r="D119" s="151">
        <v>40135</v>
      </c>
      <c r="E119" s="151">
        <v>40071</v>
      </c>
      <c r="F119" s="88">
        <f t="shared" si="67"/>
        <v>64</v>
      </c>
      <c r="G119" s="89">
        <f t="shared" si="54"/>
        <v>320</v>
      </c>
      <c r="H119" s="14">
        <f t="shared" si="55"/>
        <v>0</v>
      </c>
      <c r="I119" s="90">
        <f t="shared" si="56"/>
        <v>0</v>
      </c>
      <c r="J119" s="14">
        <f t="shared" si="57"/>
        <v>0</v>
      </c>
      <c r="K119" s="89">
        <f t="shared" si="58"/>
        <v>0</v>
      </c>
      <c r="L119" s="89">
        <f t="shared" si="68"/>
        <v>320</v>
      </c>
      <c r="M119" s="89">
        <f t="shared" si="59"/>
        <v>320</v>
      </c>
      <c r="N119" s="91">
        <f t="shared" si="69"/>
        <v>225</v>
      </c>
      <c r="O119" s="89">
        <f t="shared" si="60"/>
        <v>0</v>
      </c>
      <c r="P119" s="89">
        <v>0</v>
      </c>
      <c r="Q119" s="89">
        <f t="shared" si="70"/>
        <v>545</v>
      </c>
      <c r="R119" s="93" t="s">
        <v>51</v>
      </c>
      <c r="S119" s="126"/>
      <c r="T119" s="110"/>
      <c r="U119" s="84">
        <v>5</v>
      </c>
      <c r="V119" s="85">
        <v>5.04</v>
      </c>
      <c r="W119" s="84">
        <v>5.0999999999999996</v>
      </c>
      <c r="X119" s="84">
        <v>90</v>
      </c>
      <c r="Y119" s="84">
        <f t="shared" si="62"/>
        <v>225</v>
      </c>
      <c r="Z119" s="84">
        <v>700</v>
      </c>
      <c r="AA119" s="110"/>
      <c r="AB119" s="43"/>
      <c r="AC119" s="43"/>
      <c r="AD119" s="43"/>
    </row>
    <row r="120" spans="1:30">
      <c r="A120" s="146"/>
      <c r="B120" s="150" t="s">
        <v>225</v>
      </c>
      <c r="C120" s="151" t="s">
        <v>132</v>
      </c>
      <c r="D120" s="151">
        <v>97039</v>
      </c>
      <c r="E120" s="151">
        <v>96723</v>
      </c>
      <c r="F120" s="88">
        <f t="shared" ref="F120:F122" si="71">IF((D120&gt;E120),(D120-E120),(0))/1</f>
        <v>316</v>
      </c>
      <c r="G120" s="89">
        <f t="shared" ref="G120:G174" si="72">IF((F120&gt;100),(100*U120), (F120*U120))</f>
        <v>500</v>
      </c>
      <c r="H120" s="14">
        <f t="shared" ref="H120:H174" si="73">IF((F120&gt;100),(F120-100),(0))</f>
        <v>216</v>
      </c>
      <c r="I120" s="90">
        <f t="shared" ref="I120:I174" si="74">IF((H120&gt;100),(100*V120),(H120*V120))</f>
        <v>504</v>
      </c>
      <c r="J120" s="14">
        <f t="shared" si="57"/>
        <v>116</v>
      </c>
      <c r="K120" s="89">
        <f t="shared" ref="K120:K174" si="75">IF((J120&gt;0),(J120*W120),(0))</f>
        <v>591.59999999999991</v>
      </c>
      <c r="L120" s="89">
        <f t="shared" ref="L120:L122" si="76">(G120+I120+K120)*1</f>
        <v>1595.6</v>
      </c>
      <c r="M120" s="89">
        <f t="shared" si="59"/>
        <v>1595.6</v>
      </c>
      <c r="N120" s="91">
        <f t="shared" si="69"/>
        <v>225</v>
      </c>
      <c r="O120" s="89">
        <f t="shared" si="60"/>
        <v>0</v>
      </c>
      <c r="P120" s="89">
        <v>0</v>
      </c>
      <c r="Q120" s="89">
        <f t="shared" si="70"/>
        <v>1820.6</v>
      </c>
      <c r="R120" s="93" t="s">
        <v>51</v>
      </c>
      <c r="S120" s="110"/>
      <c r="T120" s="110"/>
      <c r="U120" s="84">
        <v>5</v>
      </c>
      <c r="V120" s="85">
        <v>5.04</v>
      </c>
      <c r="W120" s="84">
        <v>5.0999999999999996</v>
      </c>
      <c r="X120" s="84">
        <v>90</v>
      </c>
      <c r="Y120" s="84">
        <f t="shared" si="62"/>
        <v>225</v>
      </c>
      <c r="Z120" s="84">
        <v>700</v>
      </c>
      <c r="AA120" s="110"/>
      <c r="AB120" s="43"/>
      <c r="AC120" s="43"/>
      <c r="AD120" s="43"/>
    </row>
    <row r="121" spans="1:30">
      <c r="A121" s="146"/>
      <c r="B121" s="150" t="s">
        <v>133</v>
      </c>
      <c r="C121" s="151" t="s">
        <v>134</v>
      </c>
      <c r="D121" s="151">
        <v>51385</v>
      </c>
      <c r="E121" s="151">
        <v>51385</v>
      </c>
      <c r="F121" s="88">
        <f>IF((D121&gt;E121),(D121-E121),(0))/1</f>
        <v>0</v>
      </c>
      <c r="G121" s="89">
        <f t="shared" si="72"/>
        <v>0</v>
      </c>
      <c r="H121" s="14">
        <f t="shared" si="73"/>
        <v>0</v>
      </c>
      <c r="I121" s="90">
        <f t="shared" si="74"/>
        <v>0</v>
      </c>
      <c r="J121" s="14">
        <f t="shared" si="57"/>
        <v>0</v>
      </c>
      <c r="K121" s="89">
        <f t="shared" si="75"/>
        <v>0</v>
      </c>
      <c r="L121" s="89">
        <f>(G121+I121+K121)*1</f>
        <v>0</v>
      </c>
      <c r="M121" s="89">
        <f t="shared" si="59"/>
        <v>0</v>
      </c>
      <c r="N121" s="91">
        <f t="shared" si="69"/>
        <v>225</v>
      </c>
      <c r="O121" s="89">
        <f t="shared" si="60"/>
        <v>225</v>
      </c>
      <c r="P121" s="89">
        <v>0</v>
      </c>
      <c r="Q121" s="89">
        <f t="shared" si="70"/>
        <v>225</v>
      </c>
      <c r="R121" s="93" t="s">
        <v>306</v>
      </c>
      <c r="S121" s="110"/>
      <c r="T121" s="110"/>
      <c r="U121" s="84">
        <v>5</v>
      </c>
      <c r="V121" s="85">
        <v>5.04</v>
      </c>
      <c r="W121" s="84">
        <v>5.0999999999999996</v>
      </c>
      <c r="X121" s="84">
        <v>90</v>
      </c>
      <c r="Y121" s="84">
        <f t="shared" si="62"/>
        <v>225</v>
      </c>
      <c r="Z121" s="84">
        <v>700</v>
      </c>
      <c r="AA121" s="110"/>
      <c r="AB121" s="43"/>
      <c r="AC121" s="43"/>
      <c r="AD121" s="43"/>
    </row>
    <row r="122" spans="1:30">
      <c r="A122" s="146"/>
      <c r="B122" s="150" t="s">
        <v>101</v>
      </c>
      <c r="C122" s="151" t="s">
        <v>135</v>
      </c>
      <c r="D122" s="153"/>
      <c r="E122" s="153"/>
      <c r="F122" s="100">
        <f t="shared" si="71"/>
        <v>0</v>
      </c>
      <c r="G122" s="101">
        <f t="shared" si="72"/>
        <v>0</v>
      </c>
      <c r="H122" s="15">
        <f t="shared" si="73"/>
        <v>0</v>
      </c>
      <c r="I122" s="102">
        <f t="shared" si="74"/>
        <v>0</v>
      </c>
      <c r="J122" s="15">
        <f t="shared" ref="J122:J174" si="77">IF((H122&gt;100),(H122-100),(0))</f>
        <v>0</v>
      </c>
      <c r="K122" s="101">
        <f t="shared" si="75"/>
        <v>0</v>
      </c>
      <c r="L122" s="101">
        <f t="shared" si="76"/>
        <v>0</v>
      </c>
      <c r="M122" s="101">
        <f t="shared" ref="M122:M174" si="78">L122</f>
        <v>0</v>
      </c>
      <c r="N122" s="103">
        <f t="shared" si="69"/>
        <v>225</v>
      </c>
      <c r="O122" s="101">
        <f t="shared" ref="O122:O174" si="79">IF((F122&gt;0),0,(Y122))</f>
        <v>225</v>
      </c>
      <c r="P122" s="101">
        <v>0</v>
      </c>
      <c r="Q122" s="101">
        <f t="shared" si="70"/>
        <v>225</v>
      </c>
      <c r="R122" s="93" t="s">
        <v>51</v>
      </c>
      <c r="S122" s="110"/>
      <c r="T122" s="110"/>
      <c r="U122" s="84">
        <v>5</v>
      </c>
      <c r="V122" s="85">
        <v>5.04</v>
      </c>
      <c r="W122" s="84">
        <v>5.0999999999999996</v>
      </c>
      <c r="X122" s="84">
        <v>90</v>
      </c>
      <c r="Y122" s="84">
        <f t="shared" si="62"/>
        <v>225</v>
      </c>
      <c r="Z122" s="84">
        <v>700</v>
      </c>
      <c r="AA122" s="110"/>
      <c r="AB122" s="43"/>
      <c r="AC122" s="43"/>
      <c r="AD122" s="43"/>
    </row>
    <row r="123" spans="1:30">
      <c r="A123" s="146"/>
      <c r="B123" s="150" t="s">
        <v>209</v>
      </c>
      <c r="C123" s="151" t="s">
        <v>136</v>
      </c>
      <c r="D123" s="151">
        <v>51514</v>
      </c>
      <c r="E123" s="151">
        <v>51224</v>
      </c>
      <c r="F123" s="88">
        <f>IF((D123&gt;E123),(D123-E123),(0))/1</f>
        <v>290</v>
      </c>
      <c r="G123" s="89">
        <f t="shared" si="72"/>
        <v>500</v>
      </c>
      <c r="H123" s="14">
        <f t="shared" si="73"/>
        <v>190</v>
      </c>
      <c r="I123" s="90">
        <f t="shared" si="74"/>
        <v>504</v>
      </c>
      <c r="J123" s="14">
        <f t="shared" si="77"/>
        <v>90</v>
      </c>
      <c r="K123" s="89">
        <f t="shared" si="75"/>
        <v>458.99999999999994</v>
      </c>
      <c r="L123" s="89">
        <f>(G123+I123+K123)*1</f>
        <v>1463</v>
      </c>
      <c r="M123" s="89">
        <f t="shared" si="78"/>
        <v>1463</v>
      </c>
      <c r="N123" s="91">
        <f t="shared" si="69"/>
        <v>225</v>
      </c>
      <c r="O123" s="89">
        <f t="shared" si="79"/>
        <v>0</v>
      </c>
      <c r="P123" s="89">
        <v>0</v>
      </c>
      <c r="Q123" s="89">
        <f t="shared" si="70"/>
        <v>1688</v>
      </c>
      <c r="R123" s="93" t="s">
        <v>51</v>
      </c>
      <c r="S123" s="110"/>
      <c r="T123" s="110"/>
      <c r="U123" s="84">
        <v>5</v>
      </c>
      <c r="V123" s="85">
        <v>5.04</v>
      </c>
      <c r="W123" s="84">
        <v>5.0999999999999996</v>
      </c>
      <c r="X123" s="84">
        <v>90</v>
      </c>
      <c r="Y123" s="84">
        <f t="shared" si="62"/>
        <v>225</v>
      </c>
      <c r="Z123" s="84">
        <v>700</v>
      </c>
      <c r="AA123" s="110"/>
      <c r="AB123" s="43"/>
      <c r="AC123" s="43"/>
      <c r="AD123" s="43"/>
    </row>
    <row r="124" spans="1:30">
      <c r="A124" s="146"/>
      <c r="B124" s="150" t="s">
        <v>217</v>
      </c>
      <c r="C124" s="151" t="s">
        <v>138</v>
      </c>
      <c r="D124" s="151">
        <v>25899</v>
      </c>
      <c r="E124" s="151">
        <v>25637</v>
      </c>
      <c r="F124" s="88">
        <f>IF((D124&gt;E124),(D124-E124),(0))/1</f>
        <v>262</v>
      </c>
      <c r="G124" s="89">
        <f t="shared" si="72"/>
        <v>500</v>
      </c>
      <c r="H124" s="14">
        <f t="shared" si="73"/>
        <v>162</v>
      </c>
      <c r="I124" s="90">
        <f t="shared" si="74"/>
        <v>504</v>
      </c>
      <c r="J124" s="14">
        <f t="shared" si="77"/>
        <v>62</v>
      </c>
      <c r="K124" s="89">
        <f t="shared" si="75"/>
        <v>316.2</v>
      </c>
      <c r="L124" s="89">
        <f>(G124+I124+K124)*1</f>
        <v>1320.2</v>
      </c>
      <c r="M124" s="89">
        <f t="shared" si="78"/>
        <v>1320.2</v>
      </c>
      <c r="N124" s="91">
        <f t="shared" si="69"/>
        <v>225</v>
      </c>
      <c r="O124" s="89">
        <f t="shared" si="79"/>
        <v>0</v>
      </c>
      <c r="P124" s="89">
        <v>0</v>
      </c>
      <c r="Q124" s="89">
        <f t="shared" si="70"/>
        <v>1545.2</v>
      </c>
      <c r="R124" s="93" t="s">
        <v>51</v>
      </c>
      <c r="S124" s="110"/>
      <c r="T124" s="110"/>
      <c r="U124" s="84">
        <v>5</v>
      </c>
      <c r="V124" s="85">
        <v>5.04</v>
      </c>
      <c r="W124" s="84">
        <v>5.0999999999999996</v>
      </c>
      <c r="X124" s="84">
        <v>90</v>
      </c>
      <c r="Y124" s="84">
        <f t="shared" si="62"/>
        <v>225</v>
      </c>
      <c r="Z124" s="84">
        <v>700</v>
      </c>
      <c r="AA124" s="110"/>
      <c r="AB124" s="43"/>
      <c r="AC124" s="43"/>
      <c r="AD124" s="43"/>
    </row>
    <row r="125" spans="1:30">
      <c r="A125" s="146"/>
      <c r="B125" s="147" t="s">
        <v>302</v>
      </c>
      <c r="C125" s="148" t="s">
        <v>139</v>
      </c>
      <c r="D125" s="167">
        <v>3326</v>
      </c>
      <c r="E125" s="167">
        <v>3240</v>
      </c>
      <c r="F125" s="88">
        <f>IF((D125&gt;E125),(D125-E125),(0))/1</f>
        <v>86</v>
      </c>
      <c r="G125" s="130">
        <f t="shared" si="72"/>
        <v>430</v>
      </c>
      <c r="H125" s="17">
        <f t="shared" si="73"/>
        <v>0</v>
      </c>
      <c r="I125" s="131">
        <f t="shared" si="74"/>
        <v>0</v>
      </c>
      <c r="J125" s="17">
        <f t="shared" si="77"/>
        <v>0</v>
      </c>
      <c r="K125" s="130">
        <f t="shared" si="75"/>
        <v>0</v>
      </c>
      <c r="L125" s="130">
        <f>(G125+I125+K125)*1</f>
        <v>430</v>
      </c>
      <c r="M125" s="130">
        <f t="shared" si="78"/>
        <v>430</v>
      </c>
      <c r="N125" s="132">
        <f>IF((Y125&gt;0),Y125,130)*1</f>
        <v>225</v>
      </c>
      <c r="O125" s="130">
        <f t="shared" si="79"/>
        <v>0</v>
      </c>
      <c r="P125" s="130">
        <v>0</v>
      </c>
      <c r="Q125" s="130">
        <f>IF((M125&gt;0),(M125+N125+P125),(Y125)+(P125))</f>
        <v>655</v>
      </c>
      <c r="R125" s="93" t="s">
        <v>51</v>
      </c>
      <c r="S125" s="110"/>
      <c r="T125" s="110"/>
      <c r="U125" s="84">
        <v>5</v>
      </c>
      <c r="V125" s="85">
        <v>5.04</v>
      </c>
      <c r="W125" s="84">
        <v>5.0999999999999996</v>
      </c>
      <c r="X125" s="84">
        <v>90</v>
      </c>
      <c r="Y125" s="84">
        <f t="shared" si="62"/>
        <v>225</v>
      </c>
      <c r="Z125" s="84">
        <v>700</v>
      </c>
      <c r="AA125" s="110"/>
      <c r="AB125" s="43"/>
      <c r="AC125" s="43"/>
      <c r="AD125" s="43"/>
    </row>
    <row r="126" spans="1:30">
      <c r="A126" s="146"/>
      <c r="B126" s="150" t="s">
        <v>218</v>
      </c>
      <c r="C126" s="151" t="s">
        <v>140</v>
      </c>
      <c r="D126" s="151">
        <v>9449</v>
      </c>
      <c r="E126" s="151">
        <v>9372</v>
      </c>
      <c r="F126" s="88">
        <f>IF((D126&gt;E126),(D126-E126),(0))/1</f>
        <v>77</v>
      </c>
      <c r="G126" s="89">
        <f t="shared" si="72"/>
        <v>385</v>
      </c>
      <c r="H126" s="14">
        <f t="shared" si="73"/>
        <v>0</v>
      </c>
      <c r="I126" s="90">
        <f t="shared" si="74"/>
        <v>0</v>
      </c>
      <c r="J126" s="14">
        <f t="shared" si="77"/>
        <v>0</v>
      </c>
      <c r="K126" s="89">
        <f t="shared" si="75"/>
        <v>0</v>
      </c>
      <c r="L126" s="89">
        <f>(G126+I126+K126)*1</f>
        <v>385</v>
      </c>
      <c r="M126" s="89">
        <f t="shared" si="78"/>
        <v>385</v>
      </c>
      <c r="N126" s="91">
        <f>IF((Y126&gt;0),Y126,130)*1</f>
        <v>225</v>
      </c>
      <c r="O126" s="89">
        <f t="shared" si="79"/>
        <v>0</v>
      </c>
      <c r="P126" s="89">
        <v>0</v>
      </c>
      <c r="Q126" s="130">
        <f>IF((M126&gt;0),(M126+N126+P126),(Y126)+(P126))</f>
        <v>610</v>
      </c>
      <c r="R126" s="93" t="s">
        <v>51</v>
      </c>
      <c r="S126" s="126"/>
      <c r="T126" s="110"/>
      <c r="U126" s="84">
        <v>5</v>
      </c>
      <c r="V126" s="85">
        <v>5.04</v>
      </c>
      <c r="W126" s="84">
        <v>5.0999999999999996</v>
      </c>
      <c r="X126" s="84">
        <v>90</v>
      </c>
      <c r="Y126" s="84">
        <f t="shared" si="62"/>
        <v>225</v>
      </c>
      <c r="Z126" s="84">
        <v>700</v>
      </c>
      <c r="AA126" s="110"/>
      <c r="AB126" s="43"/>
      <c r="AC126" s="43"/>
      <c r="AD126" s="43"/>
    </row>
    <row r="127" spans="1:30">
      <c r="A127" s="146"/>
      <c r="B127" s="168" t="s">
        <v>101</v>
      </c>
      <c r="C127" s="155" t="s">
        <v>141</v>
      </c>
      <c r="D127" s="169"/>
      <c r="E127" s="169"/>
      <c r="F127" s="170">
        <f>IF((D127&gt;E127),(D127-E127)+(D128-E128)+(D129-E129),(0))/1</f>
        <v>0</v>
      </c>
      <c r="G127" s="171">
        <f t="shared" si="72"/>
        <v>0</v>
      </c>
      <c r="H127" s="22">
        <f t="shared" si="73"/>
        <v>0</v>
      </c>
      <c r="I127" s="172">
        <f t="shared" si="74"/>
        <v>0</v>
      </c>
      <c r="J127" s="22">
        <f t="shared" si="77"/>
        <v>0</v>
      </c>
      <c r="K127" s="171">
        <f t="shared" si="75"/>
        <v>0</v>
      </c>
      <c r="L127" s="171">
        <f>(G127+I127+K127)*1</f>
        <v>0</v>
      </c>
      <c r="M127" s="171">
        <f t="shared" si="78"/>
        <v>0</v>
      </c>
      <c r="N127" s="173">
        <f>IF((Y127&gt;0),Y127,130)*1</f>
        <v>225</v>
      </c>
      <c r="O127" s="171">
        <f t="shared" si="79"/>
        <v>225</v>
      </c>
      <c r="P127" s="171">
        <v>0</v>
      </c>
      <c r="Q127" s="171">
        <f>IF((M127&gt;0),(M127+N127+P127),(Y127)+(P127))</f>
        <v>225</v>
      </c>
      <c r="R127" s="152" t="s">
        <v>51</v>
      </c>
      <c r="S127" s="110"/>
      <c r="T127" s="110"/>
      <c r="U127" s="84">
        <v>5</v>
      </c>
      <c r="V127" s="85">
        <v>5.04</v>
      </c>
      <c r="W127" s="84">
        <v>5.0999999999999996</v>
      </c>
      <c r="X127" s="84">
        <v>90</v>
      </c>
      <c r="Y127" s="84">
        <f t="shared" si="62"/>
        <v>225</v>
      </c>
      <c r="Z127" s="84">
        <v>700</v>
      </c>
      <c r="AA127" s="110"/>
      <c r="AB127" s="43"/>
      <c r="AC127" s="43"/>
      <c r="AD127" s="43"/>
    </row>
    <row r="128" spans="1:30">
      <c r="A128" s="146"/>
      <c r="B128" s="168"/>
      <c r="C128" s="155"/>
      <c r="D128" s="174"/>
      <c r="E128" s="174"/>
      <c r="F128" s="175"/>
      <c r="G128" s="176"/>
      <c r="H128" s="23"/>
      <c r="I128" s="177"/>
      <c r="J128" s="23"/>
      <c r="K128" s="176"/>
      <c r="L128" s="176"/>
      <c r="M128" s="176"/>
      <c r="N128" s="178"/>
      <c r="O128" s="176"/>
      <c r="P128" s="176"/>
      <c r="Q128" s="176"/>
      <c r="R128" s="161"/>
      <c r="S128" s="110"/>
      <c r="T128" s="110"/>
      <c r="U128" s="84">
        <v>5</v>
      </c>
      <c r="V128" s="85">
        <v>5.04</v>
      </c>
      <c r="W128" s="84">
        <v>5.0999999999999996</v>
      </c>
      <c r="X128" s="84">
        <v>90</v>
      </c>
      <c r="Y128" s="84">
        <f t="shared" si="62"/>
        <v>225</v>
      </c>
      <c r="Z128" s="84">
        <v>700</v>
      </c>
      <c r="AA128" s="110"/>
      <c r="AB128" s="43"/>
      <c r="AC128" s="43"/>
      <c r="AD128" s="43"/>
    </row>
    <row r="129" spans="1:30">
      <c r="A129" s="146"/>
      <c r="B129" s="168"/>
      <c r="C129" s="155"/>
      <c r="D129" s="179"/>
      <c r="E129" s="179"/>
      <c r="F129" s="107"/>
      <c r="G129" s="108"/>
      <c r="H129" s="24"/>
      <c r="I129" s="109"/>
      <c r="J129" s="24"/>
      <c r="K129" s="108"/>
      <c r="L129" s="108"/>
      <c r="M129" s="108"/>
      <c r="N129" s="180"/>
      <c r="O129" s="108"/>
      <c r="P129" s="108"/>
      <c r="Q129" s="108"/>
      <c r="R129" s="98"/>
      <c r="S129" s="110"/>
      <c r="T129" s="110"/>
      <c r="U129" s="84">
        <v>5</v>
      </c>
      <c r="V129" s="85">
        <v>5.04</v>
      </c>
      <c r="W129" s="84">
        <v>5.0999999999999996</v>
      </c>
      <c r="X129" s="84">
        <v>90</v>
      </c>
      <c r="Y129" s="84">
        <f t="shared" si="62"/>
        <v>225</v>
      </c>
      <c r="Z129" s="84">
        <v>700</v>
      </c>
      <c r="AA129" s="110"/>
      <c r="AB129" s="43"/>
      <c r="AC129" s="43"/>
      <c r="AD129" s="43"/>
    </row>
    <row r="130" spans="1:30">
      <c r="A130" s="146"/>
      <c r="B130" s="150" t="s">
        <v>142</v>
      </c>
      <c r="C130" s="151" t="s">
        <v>143</v>
      </c>
      <c r="D130" s="151">
        <v>32990</v>
      </c>
      <c r="E130" s="151">
        <v>32800</v>
      </c>
      <c r="F130" s="88">
        <f>IF((D130&gt;E130),(D130-E130),(0))/1</f>
        <v>190</v>
      </c>
      <c r="G130" s="89">
        <f t="shared" si="72"/>
        <v>500</v>
      </c>
      <c r="H130" s="14">
        <f t="shared" si="73"/>
        <v>90</v>
      </c>
      <c r="I130" s="90">
        <f t="shared" si="74"/>
        <v>453.6</v>
      </c>
      <c r="J130" s="14">
        <f t="shared" si="77"/>
        <v>0</v>
      </c>
      <c r="K130" s="89">
        <f t="shared" si="75"/>
        <v>0</v>
      </c>
      <c r="L130" s="89">
        <f>(G130+I130+K130)*1</f>
        <v>953.6</v>
      </c>
      <c r="M130" s="89">
        <f t="shared" si="78"/>
        <v>953.6</v>
      </c>
      <c r="N130" s="91">
        <f>IF((Y130&gt;0),Y130,130)*1</f>
        <v>225</v>
      </c>
      <c r="O130" s="89">
        <f t="shared" si="79"/>
        <v>0</v>
      </c>
      <c r="P130" s="89">
        <v>0</v>
      </c>
      <c r="Q130" s="89">
        <f>IF((M130&gt;0),(M130+N130+P130),(Y130)+(P130))</f>
        <v>1178.5999999999999</v>
      </c>
      <c r="R130" s="93" t="s">
        <v>51</v>
      </c>
      <c r="S130" s="110"/>
      <c r="T130" s="110"/>
      <c r="U130" s="84">
        <v>5</v>
      </c>
      <c r="V130" s="85">
        <v>5.04</v>
      </c>
      <c r="W130" s="84">
        <v>5.0999999999999996</v>
      </c>
      <c r="X130" s="84">
        <v>90</v>
      </c>
      <c r="Y130" s="84">
        <f t="shared" si="62"/>
        <v>225</v>
      </c>
      <c r="Z130" s="84">
        <v>700</v>
      </c>
      <c r="AA130" s="110"/>
      <c r="AB130" s="43"/>
      <c r="AC130" s="43"/>
      <c r="AD130" s="43"/>
    </row>
    <row r="131" spans="1:30">
      <c r="A131" s="146"/>
      <c r="B131" s="150" t="s">
        <v>101</v>
      </c>
      <c r="C131" s="151" t="s">
        <v>144</v>
      </c>
      <c r="D131" s="153"/>
      <c r="E131" s="153"/>
      <c r="F131" s="100">
        <f>IF((D131&gt;E131),(D131-E131),(0))/1</f>
        <v>0</v>
      </c>
      <c r="G131" s="101">
        <f t="shared" si="72"/>
        <v>0</v>
      </c>
      <c r="H131" s="15">
        <f t="shared" si="73"/>
        <v>0</v>
      </c>
      <c r="I131" s="102">
        <f t="shared" si="74"/>
        <v>0</v>
      </c>
      <c r="J131" s="15">
        <f t="shared" si="77"/>
        <v>0</v>
      </c>
      <c r="K131" s="101">
        <f t="shared" si="75"/>
        <v>0</v>
      </c>
      <c r="L131" s="101">
        <f>(G131+I131+K131)*1</f>
        <v>0</v>
      </c>
      <c r="M131" s="101">
        <f t="shared" si="78"/>
        <v>0</v>
      </c>
      <c r="N131" s="103">
        <f>IF((Y131&gt;0),Y131,130)*1</f>
        <v>225</v>
      </c>
      <c r="O131" s="101">
        <f t="shared" si="79"/>
        <v>225</v>
      </c>
      <c r="P131" s="101">
        <v>0</v>
      </c>
      <c r="Q131" s="101">
        <f>IF((M131&gt;0),(M131+N131+P131),(Y131)+(P131))</f>
        <v>225</v>
      </c>
      <c r="R131" s="93" t="s">
        <v>51</v>
      </c>
      <c r="S131" s="110"/>
      <c r="T131" s="181"/>
      <c r="U131" s="84">
        <v>5</v>
      </c>
      <c r="V131" s="85">
        <v>5.04</v>
      </c>
      <c r="W131" s="84">
        <v>5.0999999999999996</v>
      </c>
      <c r="X131" s="84">
        <v>90</v>
      </c>
      <c r="Y131" s="84">
        <f t="shared" si="62"/>
        <v>225</v>
      </c>
      <c r="Z131" s="84">
        <v>700</v>
      </c>
      <c r="AA131" s="110"/>
      <c r="AB131" s="43"/>
      <c r="AC131" s="43"/>
      <c r="AD131" s="43"/>
    </row>
    <row r="132" spans="1:30">
      <c r="A132" s="146"/>
      <c r="B132" s="150" t="s">
        <v>285</v>
      </c>
      <c r="C132" s="151" t="s">
        <v>145</v>
      </c>
      <c r="D132" s="151">
        <v>15691</v>
      </c>
      <c r="E132" s="151">
        <v>15588</v>
      </c>
      <c r="F132" s="88">
        <f>IF((D132&gt;E132),(D132-E132),(0))/1</f>
        <v>103</v>
      </c>
      <c r="G132" s="89">
        <f t="shared" si="72"/>
        <v>500</v>
      </c>
      <c r="H132" s="14">
        <f t="shared" si="73"/>
        <v>3</v>
      </c>
      <c r="I132" s="90">
        <f t="shared" si="74"/>
        <v>15.120000000000001</v>
      </c>
      <c r="J132" s="14">
        <f t="shared" si="77"/>
        <v>0</v>
      </c>
      <c r="K132" s="89">
        <f t="shared" si="75"/>
        <v>0</v>
      </c>
      <c r="L132" s="89">
        <f>(G132+I132+K132)*1</f>
        <v>515.12</v>
      </c>
      <c r="M132" s="89">
        <f t="shared" si="78"/>
        <v>515.12</v>
      </c>
      <c r="N132" s="91">
        <f>IF((Y132&gt;0),Y132,130)*1</f>
        <v>225</v>
      </c>
      <c r="O132" s="89">
        <f t="shared" si="79"/>
        <v>0</v>
      </c>
      <c r="P132" s="89">
        <v>0</v>
      </c>
      <c r="Q132" s="89">
        <f>IF((M132&gt;0),(M132+N132+P132),(Y132)+(P132))</f>
        <v>740.12</v>
      </c>
      <c r="R132" s="93" t="s">
        <v>51</v>
      </c>
      <c r="S132" s="126"/>
      <c r="T132" s="110"/>
      <c r="U132" s="84">
        <v>5</v>
      </c>
      <c r="V132" s="85">
        <v>5.04</v>
      </c>
      <c r="W132" s="84">
        <v>5.0999999999999996</v>
      </c>
      <c r="X132" s="84">
        <v>90</v>
      </c>
      <c r="Y132" s="84">
        <f t="shared" si="62"/>
        <v>225</v>
      </c>
      <c r="Z132" s="84">
        <v>700</v>
      </c>
      <c r="AA132" s="110"/>
      <c r="AB132" s="43"/>
      <c r="AC132" s="43"/>
      <c r="AD132" s="43"/>
    </row>
    <row r="133" spans="1:30">
      <c r="A133" s="146"/>
      <c r="B133" s="147" t="s">
        <v>146</v>
      </c>
      <c r="C133" s="148" t="s">
        <v>147</v>
      </c>
      <c r="D133" s="149">
        <v>3852</v>
      </c>
      <c r="E133" s="149">
        <v>3763</v>
      </c>
      <c r="F133" s="88">
        <f>IF((D133&gt;E133),(D133-E133),(0))/1</f>
        <v>89</v>
      </c>
      <c r="G133" s="130">
        <f t="shared" si="72"/>
        <v>445</v>
      </c>
      <c r="H133" s="17">
        <f t="shared" si="73"/>
        <v>0</v>
      </c>
      <c r="I133" s="131">
        <f t="shared" si="74"/>
        <v>0</v>
      </c>
      <c r="J133" s="17">
        <f t="shared" si="77"/>
        <v>0</v>
      </c>
      <c r="K133" s="130">
        <f t="shared" si="75"/>
        <v>0</v>
      </c>
      <c r="L133" s="130">
        <f>(G133+I133+K133)*1</f>
        <v>445</v>
      </c>
      <c r="M133" s="130">
        <f t="shared" si="78"/>
        <v>445</v>
      </c>
      <c r="N133" s="132">
        <f>IF((Y133&gt;0),Y133,130)*1</f>
        <v>225</v>
      </c>
      <c r="O133" s="130">
        <f t="shared" si="79"/>
        <v>0</v>
      </c>
      <c r="P133" s="130">
        <v>0</v>
      </c>
      <c r="Q133" s="89">
        <f>IF((M133&gt;0),(M133+N133+P133),(Y133)+(P133))</f>
        <v>670</v>
      </c>
      <c r="R133" s="93" t="s">
        <v>51</v>
      </c>
      <c r="S133" s="110"/>
      <c r="T133" s="110"/>
      <c r="U133" s="84">
        <v>5</v>
      </c>
      <c r="V133" s="85">
        <v>5.04</v>
      </c>
      <c r="W133" s="84">
        <v>5.0999999999999996</v>
      </c>
      <c r="X133" s="84">
        <v>90</v>
      </c>
      <c r="Y133" s="84">
        <f t="shared" si="62"/>
        <v>225</v>
      </c>
      <c r="Z133" s="84">
        <v>700</v>
      </c>
      <c r="AA133" s="110"/>
      <c r="AB133" s="43"/>
      <c r="AC133" s="43"/>
      <c r="AD133" s="43"/>
    </row>
    <row r="134" spans="1:30" ht="15" customHeight="1">
      <c r="A134" s="146"/>
      <c r="B134" s="182" t="s">
        <v>289</v>
      </c>
      <c r="C134" s="151" t="s">
        <v>148</v>
      </c>
      <c r="D134" s="151">
        <v>2673</v>
      </c>
      <c r="E134" s="151">
        <v>2528</v>
      </c>
      <c r="F134" s="88">
        <f>IF((D134&gt;E134),(D134-E134),(0))/2</f>
        <v>72.5</v>
      </c>
      <c r="G134" s="89">
        <f t="shared" si="72"/>
        <v>362.5</v>
      </c>
      <c r="H134" s="14">
        <f t="shared" si="73"/>
        <v>0</v>
      </c>
      <c r="I134" s="90">
        <f t="shared" si="74"/>
        <v>0</v>
      </c>
      <c r="J134" s="14">
        <f t="shared" si="77"/>
        <v>0</v>
      </c>
      <c r="K134" s="89">
        <f t="shared" si="75"/>
        <v>0</v>
      </c>
      <c r="L134" s="89">
        <f>(G134+I134+K134)*2</f>
        <v>725</v>
      </c>
      <c r="M134" s="89">
        <f t="shared" si="78"/>
        <v>725</v>
      </c>
      <c r="N134" s="91">
        <f>IF((Y134&gt;0),Y134,130)*1</f>
        <v>225</v>
      </c>
      <c r="O134" s="89">
        <f t="shared" si="79"/>
        <v>0</v>
      </c>
      <c r="P134" s="89">
        <v>0</v>
      </c>
      <c r="Q134" s="89">
        <f>IF((M134&gt;0),(M134+N134+P134),(Y134)+(P134))</f>
        <v>950</v>
      </c>
      <c r="R134" s="93" t="s">
        <v>298</v>
      </c>
      <c r="S134" s="110"/>
      <c r="T134" s="110"/>
      <c r="U134" s="84">
        <v>5</v>
      </c>
      <c r="V134" s="85">
        <v>5.04</v>
      </c>
      <c r="W134" s="84">
        <v>5.0999999999999996</v>
      </c>
      <c r="X134" s="84">
        <v>90</v>
      </c>
      <c r="Y134" s="84">
        <f t="shared" si="62"/>
        <v>225</v>
      </c>
      <c r="Z134" s="84">
        <v>700</v>
      </c>
      <c r="AA134" s="110"/>
      <c r="AB134" s="43"/>
      <c r="AC134" s="43"/>
      <c r="AD134" s="43"/>
    </row>
    <row r="135" spans="1:30" ht="15" customHeight="1">
      <c r="A135" s="183"/>
      <c r="B135" s="184"/>
      <c r="C135" s="185"/>
      <c r="D135" s="185"/>
      <c r="E135" s="185"/>
      <c r="F135" s="186"/>
      <c r="G135" s="187"/>
      <c r="H135" s="34"/>
      <c r="I135" s="188"/>
      <c r="J135" s="34"/>
      <c r="K135" s="187"/>
      <c r="L135" s="187"/>
      <c r="M135" s="142"/>
      <c r="N135" s="144"/>
      <c r="O135" s="142"/>
      <c r="P135" s="142"/>
      <c r="Q135" s="142"/>
      <c r="R135" s="145"/>
      <c r="S135" s="110"/>
      <c r="T135" s="110"/>
      <c r="U135" s="84"/>
      <c r="V135" s="85"/>
      <c r="W135" s="84"/>
      <c r="X135" s="84"/>
      <c r="Y135" s="84"/>
      <c r="Z135" s="84"/>
      <c r="AA135" s="110"/>
      <c r="AB135" s="43"/>
      <c r="AC135" s="43"/>
      <c r="AD135" s="43"/>
    </row>
    <row r="136" spans="1:30" ht="15" customHeight="1">
      <c r="A136" s="183"/>
      <c r="B136" s="184"/>
      <c r="C136" s="185"/>
      <c r="D136" s="185"/>
      <c r="E136" s="185"/>
      <c r="F136" s="186"/>
      <c r="G136" s="187"/>
      <c r="H136" s="34"/>
      <c r="I136" s="188"/>
      <c r="J136" s="34"/>
      <c r="K136" s="187"/>
      <c r="L136" s="187"/>
      <c r="M136" s="142"/>
      <c r="N136" s="144"/>
      <c r="O136" s="142"/>
      <c r="P136" s="142"/>
      <c r="Q136" s="142"/>
      <c r="R136" s="145"/>
      <c r="S136" s="110"/>
      <c r="T136" s="110"/>
      <c r="U136" s="84"/>
      <c r="V136" s="85"/>
      <c r="W136" s="84"/>
      <c r="X136" s="84"/>
      <c r="Y136" s="84"/>
      <c r="Z136" s="84"/>
      <c r="AA136" s="110"/>
      <c r="AB136" s="43"/>
      <c r="AC136" s="43"/>
      <c r="AD136" s="43"/>
    </row>
    <row r="137" spans="1:30" ht="15" customHeight="1">
      <c r="A137" s="183"/>
      <c r="B137" s="184"/>
      <c r="C137" s="185"/>
      <c r="D137" s="185"/>
      <c r="E137" s="185"/>
      <c r="F137" s="186"/>
      <c r="G137" s="187"/>
      <c r="H137" s="34"/>
      <c r="I137" s="188"/>
      <c r="J137" s="34"/>
      <c r="K137" s="187"/>
      <c r="L137" s="187"/>
      <c r="M137" s="142"/>
      <c r="N137" s="144"/>
      <c r="O137" s="142"/>
      <c r="P137" s="142"/>
      <c r="Q137" s="142"/>
      <c r="R137" s="145"/>
      <c r="S137" s="110"/>
      <c r="T137" s="110"/>
      <c r="U137" s="84"/>
      <c r="V137" s="85"/>
      <c r="W137" s="84"/>
      <c r="X137" s="84"/>
      <c r="Y137" s="84"/>
      <c r="Z137" s="84"/>
      <c r="AA137" s="110"/>
      <c r="AB137" s="43"/>
      <c r="AC137" s="43"/>
      <c r="AD137" s="43"/>
    </row>
    <row r="138" spans="1:30" ht="15" customHeight="1">
      <c r="A138" s="183"/>
      <c r="B138" s="184"/>
      <c r="C138" s="185"/>
      <c r="D138" s="185"/>
      <c r="E138" s="185"/>
      <c r="F138" s="186"/>
      <c r="G138" s="187"/>
      <c r="H138" s="34"/>
      <c r="I138" s="188"/>
      <c r="J138" s="34"/>
      <c r="K138" s="187"/>
      <c r="L138" s="187"/>
      <c r="M138" s="142"/>
      <c r="N138" s="144"/>
      <c r="O138" s="142"/>
      <c r="P138" s="142"/>
      <c r="Q138" s="142"/>
      <c r="R138" s="145"/>
      <c r="S138" s="110"/>
      <c r="T138" s="110"/>
      <c r="U138" s="84"/>
      <c r="V138" s="85"/>
      <c r="W138" s="84"/>
      <c r="X138" s="84"/>
      <c r="Y138" s="84"/>
      <c r="Z138" s="84"/>
      <c r="AA138" s="110"/>
      <c r="AB138" s="43"/>
      <c r="AC138" s="43"/>
      <c r="AD138" s="43"/>
    </row>
    <row r="139" spans="1:30" ht="15" customHeight="1">
      <c r="A139" s="183"/>
      <c r="B139" s="184"/>
      <c r="C139" s="185"/>
      <c r="D139" s="185"/>
      <c r="E139" s="185"/>
      <c r="F139" s="186"/>
      <c r="G139" s="187"/>
      <c r="H139" s="34"/>
      <c r="I139" s="188"/>
      <c r="J139" s="34"/>
      <c r="K139" s="187"/>
      <c r="L139" s="187"/>
      <c r="M139" s="142"/>
      <c r="N139" s="144"/>
      <c r="O139" s="142"/>
      <c r="P139" s="142"/>
      <c r="Q139" s="142"/>
      <c r="R139" s="145"/>
      <c r="S139" s="110"/>
      <c r="T139" s="110"/>
      <c r="U139" s="84"/>
      <c r="V139" s="85"/>
      <c r="W139" s="84"/>
      <c r="X139" s="84"/>
      <c r="Y139" s="84"/>
      <c r="Z139" s="84"/>
      <c r="AA139" s="110"/>
      <c r="AB139" s="43"/>
      <c r="AC139" s="43"/>
      <c r="AD139" s="43"/>
    </row>
    <row r="140" spans="1:30" ht="15.75" customHeight="1">
      <c r="A140" s="183"/>
      <c r="B140" s="184"/>
      <c r="C140" s="185"/>
      <c r="D140" s="185"/>
      <c r="E140" s="185"/>
      <c r="F140" s="141"/>
      <c r="G140" s="114"/>
      <c r="H140" s="13"/>
      <c r="I140" s="115"/>
      <c r="J140" s="13"/>
      <c r="K140" s="114"/>
      <c r="L140" s="142"/>
      <c r="M140" s="142"/>
      <c r="N140" s="144"/>
      <c r="O140" s="142"/>
      <c r="P140" s="142"/>
      <c r="Q140" s="142"/>
      <c r="R140" s="145"/>
      <c r="S140" s="110"/>
      <c r="T140" s="110"/>
      <c r="U140" s="84"/>
      <c r="V140" s="85"/>
      <c r="W140" s="84"/>
      <c r="X140" s="84"/>
      <c r="Y140" s="84"/>
      <c r="Z140" s="84"/>
      <c r="AA140" s="110"/>
      <c r="AB140" s="43"/>
      <c r="AC140" s="43"/>
      <c r="AD140" s="43"/>
    </row>
    <row r="141" spans="1:30" ht="14.25" customHeight="1">
      <c r="A141" s="183"/>
      <c r="B141" s="184"/>
      <c r="C141" s="185"/>
      <c r="D141" s="185"/>
      <c r="E141" s="185"/>
      <c r="F141" s="141"/>
      <c r="G141" s="114"/>
      <c r="H141" s="13"/>
      <c r="I141" s="115"/>
      <c r="J141" s="13"/>
      <c r="K141" s="114"/>
      <c r="L141" s="142"/>
      <c r="M141" s="142"/>
      <c r="N141" s="144"/>
      <c r="O141" s="142"/>
      <c r="P141" s="142"/>
      <c r="Q141" s="142"/>
      <c r="R141" s="145"/>
      <c r="S141" s="110"/>
      <c r="T141" s="110"/>
      <c r="U141" s="84"/>
      <c r="V141" s="85"/>
      <c r="W141" s="84"/>
      <c r="X141" s="84"/>
      <c r="Y141" s="84"/>
      <c r="Z141" s="84"/>
      <c r="AA141" s="110"/>
      <c r="AB141" s="43"/>
      <c r="AC141" s="43"/>
      <c r="AD141" s="43"/>
    </row>
    <row r="142" spans="1:30">
      <c r="A142" s="189" t="s">
        <v>188</v>
      </c>
      <c r="B142" s="147" t="s">
        <v>230</v>
      </c>
      <c r="C142" s="151" t="s">
        <v>149</v>
      </c>
      <c r="D142" s="149">
        <v>3163</v>
      </c>
      <c r="E142" s="149">
        <v>3024</v>
      </c>
      <c r="F142" s="129">
        <f>IF((D142&gt;E142),(D142-E142),(0))/1</f>
        <v>139</v>
      </c>
      <c r="G142" s="130">
        <f t="shared" si="72"/>
        <v>500</v>
      </c>
      <c r="H142" s="17">
        <f t="shared" si="73"/>
        <v>39</v>
      </c>
      <c r="I142" s="131">
        <f t="shared" si="74"/>
        <v>196.56</v>
      </c>
      <c r="J142" s="17">
        <f t="shared" si="77"/>
        <v>0</v>
      </c>
      <c r="K142" s="130">
        <f t="shared" si="75"/>
        <v>0</v>
      </c>
      <c r="L142" s="130">
        <f>(G142+I142+K142)*1</f>
        <v>696.56</v>
      </c>
      <c r="M142" s="130">
        <f t="shared" si="78"/>
        <v>696.56</v>
      </c>
      <c r="N142" s="132">
        <f>IF((Y142&gt;0),Y142,130)*1</f>
        <v>225</v>
      </c>
      <c r="O142" s="130">
        <f t="shared" si="79"/>
        <v>0</v>
      </c>
      <c r="P142" s="130">
        <v>0</v>
      </c>
      <c r="Q142" s="130">
        <f>IF((M142&gt;0),(M142+N142+P142),(Y142)+(P142))</f>
        <v>921.56</v>
      </c>
      <c r="R142" s="93" t="s">
        <v>51</v>
      </c>
      <c r="S142" s="110"/>
      <c r="T142" s="110"/>
      <c r="U142" s="84">
        <v>5</v>
      </c>
      <c r="V142" s="85">
        <v>5.04</v>
      </c>
      <c r="W142" s="84">
        <v>5.0999999999999996</v>
      </c>
      <c r="X142" s="84">
        <v>90</v>
      </c>
      <c r="Y142" s="84">
        <f>2.5*90</f>
        <v>225</v>
      </c>
      <c r="Z142" s="84">
        <v>700</v>
      </c>
      <c r="AA142" s="110"/>
      <c r="AB142" s="43"/>
      <c r="AC142" s="43"/>
      <c r="AD142" s="43"/>
    </row>
    <row r="143" spans="1:30" ht="15" customHeight="1">
      <c r="A143" s="189"/>
      <c r="B143" s="150" t="s">
        <v>287</v>
      </c>
      <c r="C143" s="151" t="s">
        <v>151</v>
      </c>
      <c r="D143" s="151">
        <v>69722</v>
      </c>
      <c r="E143" s="151">
        <v>69668</v>
      </c>
      <c r="F143" s="88">
        <f>IF((D143&gt;E143),(D143-E143),(0))/1</f>
        <v>54</v>
      </c>
      <c r="G143" s="89">
        <f t="shared" si="72"/>
        <v>270</v>
      </c>
      <c r="H143" s="14">
        <f t="shared" si="73"/>
        <v>0</v>
      </c>
      <c r="I143" s="90">
        <f t="shared" si="74"/>
        <v>0</v>
      </c>
      <c r="J143" s="14">
        <f t="shared" si="77"/>
        <v>0</v>
      </c>
      <c r="K143" s="89">
        <f t="shared" si="75"/>
        <v>0</v>
      </c>
      <c r="L143" s="89">
        <f>(G143+I143+K143)*1</f>
        <v>270</v>
      </c>
      <c r="M143" s="89">
        <f t="shared" si="78"/>
        <v>270</v>
      </c>
      <c r="N143" s="91">
        <f>IF((Y143&gt;0),Y143,130)*1</f>
        <v>225</v>
      </c>
      <c r="O143" s="89">
        <f t="shared" si="79"/>
        <v>0</v>
      </c>
      <c r="P143" s="89">
        <v>0</v>
      </c>
      <c r="Q143" s="89">
        <f>IF((M143&gt;0),(M143+N143+P143),(Y143)+(P143))</f>
        <v>495</v>
      </c>
      <c r="R143" s="93" t="s">
        <v>51</v>
      </c>
      <c r="S143" s="110"/>
      <c r="T143" s="110"/>
      <c r="U143" s="84">
        <v>5</v>
      </c>
      <c r="V143" s="85">
        <v>5.04</v>
      </c>
      <c r="W143" s="84">
        <v>5.0999999999999996</v>
      </c>
      <c r="X143" s="84">
        <v>90</v>
      </c>
      <c r="Y143" s="84">
        <f t="shared" ref="Y143:Y174" si="80">2.5*90</f>
        <v>225</v>
      </c>
      <c r="Z143" s="84">
        <v>700</v>
      </c>
      <c r="AA143" s="110"/>
      <c r="AB143" s="43"/>
      <c r="AC143" s="43"/>
      <c r="AD143" s="43"/>
    </row>
    <row r="144" spans="1:30">
      <c r="A144" s="189"/>
      <c r="B144" s="150" t="s">
        <v>282</v>
      </c>
      <c r="C144" s="151" t="s">
        <v>152</v>
      </c>
      <c r="D144" s="151">
        <v>643</v>
      </c>
      <c r="E144" s="151">
        <v>552</v>
      </c>
      <c r="F144" s="88">
        <f>IF((D144&gt;E144),(D144-E144),(0))/1</f>
        <v>91</v>
      </c>
      <c r="G144" s="89">
        <f t="shared" si="72"/>
        <v>455</v>
      </c>
      <c r="H144" s="14">
        <f t="shared" si="73"/>
        <v>0</v>
      </c>
      <c r="I144" s="90">
        <f t="shared" si="74"/>
        <v>0</v>
      </c>
      <c r="J144" s="14">
        <f t="shared" si="77"/>
        <v>0</v>
      </c>
      <c r="K144" s="89">
        <f t="shared" si="75"/>
        <v>0</v>
      </c>
      <c r="L144" s="89">
        <f>(G144+I144+K144)*1</f>
        <v>455</v>
      </c>
      <c r="M144" s="89">
        <f t="shared" si="78"/>
        <v>455</v>
      </c>
      <c r="N144" s="91">
        <f t="shared" ref="N144:N151" si="81">IF((Y144&gt;0),Y144,130)*1</f>
        <v>225</v>
      </c>
      <c r="O144" s="89">
        <f t="shared" si="79"/>
        <v>0</v>
      </c>
      <c r="P144" s="89">
        <v>0</v>
      </c>
      <c r="Q144" s="89">
        <f t="shared" ref="Q144:Q151" si="82">IF((M144&gt;0),(M144+N144+P144),(Y144)+(P144))</f>
        <v>680</v>
      </c>
      <c r="R144" s="93" t="s">
        <v>51</v>
      </c>
      <c r="S144" s="110"/>
      <c r="T144" s="110"/>
      <c r="U144" s="84">
        <v>5</v>
      </c>
      <c r="V144" s="85">
        <v>5.04</v>
      </c>
      <c r="W144" s="84">
        <v>5.0999999999999996</v>
      </c>
      <c r="X144" s="84">
        <v>90</v>
      </c>
      <c r="Y144" s="84">
        <f t="shared" si="80"/>
        <v>225</v>
      </c>
      <c r="Z144" s="84">
        <v>700</v>
      </c>
      <c r="AA144" s="110"/>
      <c r="AB144" s="43"/>
      <c r="AC144" s="43"/>
      <c r="AD144" s="43"/>
    </row>
    <row r="145" spans="1:30" ht="15" customHeight="1">
      <c r="A145" s="189"/>
      <c r="B145" s="182" t="s">
        <v>211</v>
      </c>
      <c r="C145" s="151" t="s">
        <v>153</v>
      </c>
      <c r="D145" s="151">
        <v>66374</v>
      </c>
      <c r="E145" s="151">
        <v>66231</v>
      </c>
      <c r="F145" s="88">
        <f>IF((D145&gt;E145),(D145-E145),(0))/1</f>
        <v>143</v>
      </c>
      <c r="G145" s="89">
        <f t="shared" si="72"/>
        <v>500</v>
      </c>
      <c r="H145" s="14">
        <f t="shared" si="73"/>
        <v>43</v>
      </c>
      <c r="I145" s="90">
        <f t="shared" si="74"/>
        <v>216.72</v>
      </c>
      <c r="J145" s="14">
        <f t="shared" si="77"/>
        <v>0</v>
      </c>
      <c r="K145" s="89">
        <f t="shared" si="75"/>
        <v>0</v>
      </c>
      <c r="L145" s="89">
        <f>(G145+I145+K145)*1</f>
        <v>716.72</v>
      </c>
      <c r="M145" s="89">
        <f t="shared" si="78"/>
        <v>716.72</v>
      </c>
      <c r="N145" s="91">
        <f t="shared" si="81"/>
        <v>225</v>
      </c>
      <c r="O145" s="89">
        <f t="shared" si="79"/>
        <v>0</v>
      </c>
      <c r="P145" s="89">
        <v>0</v>
      </c>
      <c r="Q145" s="89">
        <f t="shared" si="82"/>
        <v>941.72</v>
      </c>
      <c r="R145" s="93" t="s">
        <v>51</v>
      </c>
      <c r="S145" s="110"/>
      <c r="T145" s="110"/>
      <c r="U145" s="84">
        <v>5</v>
      </c>
      <c r="V145" s="85">
        <v>5.04</v>
      </c>
      <c r="W145" s="84">
        <v>5.0999999999999996</v>
      </c>
      <c r="X145" s="84">
        <v>90</v>
      </c>
      <c r="Y145" s="84">
        <f t="shared" si="80"/>
        <v>225</v>
      </c>
      <c r="Z145" s="84">
        <v>700</v>
      </c>
      <c r="AA145" s="110"/>
      <c r="AB145" s="43"/>
      <c r="AC145" s="43"/>
      <c r="AD145" s="43"/>
    </row>
    <row r="146" spans="1:30">
      <c r="A146" s="189"/>
      <c r="B146" s="150" t="s">
        <v>101</v>
      </c>
      <c r="C146" s="151" t="s">
        <v>154</v>
      </c>
      <c r="D146" s="153"/>
      <c r="E146" s="153"/>
      <c r="F146" s="100">
        <f t="shared" ref="F146" si="83">IF((D146&gt;E146),(D146-E146),(0))/1</f>
        <v>0</v>
      </c>
      <c r="G146" s="101">
        <f t="shared" si="72"/>
        <v>0</v>
      </c>
      <c r="H146" s="15">
        <f t="shared" si="73"/>
        <v>0</v>
      </c>
      <c r="I146" s="102">
        <f t="shared" si="74"/>
        <v>0</v>
      </c>
      <c r="J146" s="15">
        <f t="shared" si="77"/>
        <v>0</v>
      </c>
      <c r="K146" s="101">
        <f t="shared" si="75"/>
        <v>0</v>
      </c>
      <c r="L146" s="101">
        <f t="shared" ref="L146" si="84">(G146+I146+K146)*1</f>
        <v>0</v>
      </c>
      <c r="M146" s="101">
        <f t="shared" si="78"/>
        <v>0</v>
      </c>
      <c r="N146" s="103">
        <f t="shared" si="81"/>
        <v>225</v>
      </c>
      <c r="O146" s="101">
        <f t="shared" si="79"/>
        <v>225</v>
      </c>
      <c r="P146" s="101">
        <v>0</v>
      </c>
      <c r="Q146" s="101">
        <f t="shared" si="82"/>
        <v>225</v>
      </c>
      <c r="R146" s="93" t="s">
        <v>51</v>
      </c>
      <c r="S146" s="110"/>
      <c r="T146" s="110"/>
      <c r="U146" s="84">
        <v>5</v>
      </c>
      <c r="V146" s="85">
        <v>5.04</v>
      </c>
      <c r="W146" s="84">
        <v>5.0999999999999996</v>
      </c>
      <c r="X146" s="84">
        <v>90</v>
      </c>
      <c r="Y146" s="84">
        <f t="shared" si="80"/>
        <v>225</v>
      </c>
      <c r="Z146" s="84">
        <v>700</v>
      </c>
      <c r="AA146" s="110"/>
      <c r="AB146" s="43"/>
      <c r="AC146" s="43"/>
      <c r="AD146" s="43"/>
    </row>
    <row r="147" spans="1:30">
      <c r="A147" s="189"/>
      <c r="B147" s="190" t="s">
        <v>101</v>
      </c>
      <c r="C147" s="191" t="s">
        <v>155</v>
      </c>
      <c r="D147" s="153"/>
      <c r="E147" s="153">
        <v>44040</v>
      </c>
      <c r="F147" s="100">
        <f>IF((D147&gt;E147),(D147-E147),(0))/1</f>
        <v>0</v>
      </c>
      <c r="G147" s="101">
        <f t="shared" si="72"/>
        <v>0</v>
      </c>
      <c r="H147" s="15">
        <f t="shared" si="73"/>
        <v>0</v>
      </c>
      <c r="I147" s="102">
        <f t="shared" si="74"/>
        <v>0</v>
      </c>
      <c r="J147" s="15">
        <f t="shared" si="77"/>
        <v>0</v>
      </c>
      <c r="K147" s="101">
        <f t="shared" si="75"/>
        <v>0</v>
      </c>
      <c r="L147" s="101">
        <f>(G147+I147+K147)*1</f>
        <v>0</v>
      </c>
      <c r="M147" s="101">
        <f t="shared" si="78"/>
        <v>0</v>
      </c>
      <c r="N147" s="103">
        <f t="shared" si="81"/>
        <v>225</v>
      </c>
      <c r="O147" s="101">
        <f t="shared" si="79"/>
        <v>225</v>
      </c>
      <c r="P147" s="101">
        <v>1620.9</v>
      </c>
      <c r="Q147" s="101">
        <f t="shared" si="82"/>
        <v>1845.9</v>
      </c>
      <c r="R147" s="93" t="s">
        <v>51</v>
      </c>
      <c r="S147" s="110"/>
      <c r="T147" s="110"/>
      <c r="U147" s="84">
        <v>5</v>
      </c>
      <c r="V147" s="85">
        <v>5.04</v>
      </c>
      <c r="W147" s="84">
        <v>5.0999999999999996</v>
      </c>
      <c r="X147" s="84">
        <v>90</v>
      </c>
      <c r="Y147" s="84">
        <f t="shared" si="80"/>
        <v>225</v>
      </c>
      <c r="Z147" s="84">
        <v>700</v>
      </c>
      <c r="AA147" s="110"/>
      <c r="AB147" s="43"/>
      <c r="AC147" s="43"/>
      <c r="AD147" s="43"/>
    </row>
    <row r="148" spans="1:30">
      <c r="A148" s="189"/>
      <c r="B148" s="150" t="s">
        <v>101</v>
      </c>
      <c r="C148" s="151" t="s">
        <v>156</v>
      </c>
      <c r="D148" s="153"/>
      <c r="E148" s="153"/>
      <c r="F148" s="100">
        <f>IF((D148&gt;E148),(D148-E148),(0))/1</f>
        <v>0</v>
      </c>
      <c r="G148" s="101">
        <f t="shared" si="72"/>
        <v>0</v>
      </c>
      <c r="H148" s="15">
        <f t="shared" si="73"/>
        <v>0</v>
      </c>
      <c r="I148" s="102">
        <f t="shared" si="74"/>
        <v>0</v>
      </c>
      <c r="J148" s="15">
        <f t="shared" si="77"/>
        <v>0</v>
      </c>
      <c r="K148" s="101">
        <f t="shared" si="75"/>
        <v>0</v>
      </c>
      <c r="L148" s="101">
        <f>(G148+I148+K148)*1</f>
        <v>0</v>
      </c>
      <c r="M148" s="101">
        <f t="shared" si="78"/>
        <v>0</v>
      </c>
      <c r="N148" s="103">
        <f t="shared" si="81"/>
        <v>225</v>
      </c>
      <c r="O148" s="101">
        <f t="shared" si="79"/>
        <v>225</v>
      </c>
      <c r="P148" s="101">
        <v>0</v>
      </c>
      <c r="Q148" s="101">
        <f t="shared" si="82"/>
        <v>225</v>
      </c>
      <c r="R148" s="93" t="s">
        <v>51</v>
      </c>
      <c r="S148" s="126"/>
      <c r="T148" s="110"/>
      <c r="U148" s="84">
        <v>5</v>
      </c>
      <c r="V148" s="85">
        <v>5.04</v>
      </c>
      <c r="W148" s="84">
        <v>5.0999999999999996</v>
      </c>
      <c r="X148" s="84">
        <v>90</v>
      </c>
      <c r="Y148" s="84">
        <f t="shared" si="80"/>
        <v>225</v>
      </c>
      <c r="Z148" s="84">
        <v>700</v>
      </c>
      <c r="AA148" s="110"/>
      <c r="AB148" s="43"/>
      <c r="AC148" s="43"/>
      <c r="AD148" s="43"/>
    </row>
    <row r="149" spans="1:30">
      <c r="A149" s="189"/>
      <c r="B149" s="150" t="s">
        <v>291</v>
      </c>
      <c r="C149" s="151" t="s">
        <v>158</v>
      </c>
      <c r="D149" s="151">
        <v>70447</v>
      </c>
      <c r="E149" s="151">
        <v>70404</v>
      </c>
      <c r="F149" s="88">
        <f>IF((D149&gt;E149),(D149-E149),(0))/1</f>
        <v>43</v>
      </c>
      <c r="G149" s="89">
        <f t="shared" si="72"/>
        <v>215</v>
      </c>
      <c r="H149" s="14">
        <f t="shared" si="73"/>
        <v>0</v>
      </c>
      <c r="I149" s="90">
        <f t="shared" si="74"/>
        <v>0</v>
      </c>
      <c r="J149" s="14">
        <f t="shared" si="77"/>
        <v>0</v>
      </c>
      <c r="K149" s="89">
        <f t="shared" si="75"/>
        <v>0</v>
      </c>
      <c r="L149" s="89">
        <f t="shared" ref="L149" si="85">(G149+I149+K149)*1</f>
        <v>215</v>
      </c>
      <c r="M149" s="89">
        <f t="shared" si="78"/>
        <v>215</v>
      </c>
      <c r="N149" s="91">
        <f t="shared" si="81"/>
        <v>225</v>
      </c>
      <c r="O149" s="89">
        <f t="shared" si="79"/>
        <v>0</v>
      </c>
      <c r="P149" s="89">
        <v>0</v>
      </c>
      <c r="Q149" s="89">
        <f t="shared" si="82"/>
        <v>440</v>
      </c>
      <c r="R149" s="93" t="s">
        <v>51</v>
      </c>
      <c r="S149" s="110"/>
      <c r="T149" s="110"/>
      <c r="U149" s="84">
        <v>5</v>
      </c>
      <c r="V149" s="85">
        <v>5.04</v>
      </c>
      <c r="W149" s="84">
        <v>5.0999999999999996</v>
      </c>
      <c r="X149" s="84">
        <v>90</v>
      </c>
      <c r="Y149" s="84">
        <f t="shared" si="80"/>
        <v>225</v>
      </c>
      <c r="Z149" s="84">
        <v>700</v>
      </c>
      <c r="AA149" s="110"/>
      <c r="AB149" s="43"/>
      <c r="AC149" s="43"/>
      <c r="AD149" s="43"/>
    </row>
    <row r="150" spans="1:30">
      <c r="A150" s="189"/>
      <c r="B150" s="150" t="s">
        <v>159</v>
      </c>
      <c r="C150" s="151" t="s">
        <v>160</v>
      </c>
      <c r="D150" s="151">
        <v>39633</v>
      </c>
      <c r="E150" s="151">
        <v>39333</v>
      </c>
      <c r="F150" s="88">
        <f>IF((D150&gt;E150),(D150-E150),(0))/1</f>
        <v>300</v>
      </c>
      <c r="G150" s="89">
        <f t="shared" si="72"/>
        <v>500</v>
      </c>
      <c r="H150" s="14">
        <f t="shared" si="73"/>
        <v>200</v>
      </c>
      <c r="I150" s="90">
        <f t="shared" si="74"/>
        <v>504</v>
      </c>
      <c r="J150" s="14">
        <f t="shared" si="77"/>
        <v>100</v>
      </c>
      <c r="K150" s="89">
        <f t="shared" si="75"/>
        <v>509.99999999999994</v>
      </c>
      <c r="L150" s="89">
        <f>(G150+I150+K150)*1</f>
        <v>1514</v>
      </c>
      <c r="M150" s="89">
        <f t="shared" si="78"/>
        <v>1514</v>
      </c>
      <c r="N150" s="91">
        <f t="shared" si="81"/>
        <v>225</v>
      </c>
      <c r="O150" s="89">
        <f t="shared" si="79"/>
        <v>0</v>
      </c>
      <c r="P150" s="89">
        <v>0</v>
      </c>
      <c r="Q150" s="89">
        <f t="shared" si="82"/>
        <v>1739</v>
      </c>
      <c r="R150" s="93" t="s">
        <v>51</v>
      </c>
      <c r="S150" s="110"/>
      <c r="T150" s="110"/>
      <c r="U150" s="84">
        <v>5</v>
      </c>
      <c r="V150" s="85">
        <v>5.04</v>
      </c>
      <c r="W150" s="84">
        <v>5.0999999999999996</v>
      </c>
      <c r="X150" s="84">
        <v>90</v>
      </c>
      <c r="Y150" s="84">
        <f t="shared" si="80"/>
        <v>225</v>
      </c>
      <c r="Z150" s="84">
        <v>700</v>
      </c>
      <c r="AA150" s="110"/>
      <c r="AB150" s="43"/>
      <c r="AC150" s="43"/>
      <c r="AD150" s="43"/>
    </row>
    <row r="151" spans="1:30">
      <c r="A151" s="189"/>
      <c r="B151" s="150" t="s">
        <v>276</v>
      </c>
      <c r="C151" s="151" t="s">
        <v>161</v>
      </c>
      <c r="D151" s="151">
        <v>68718</v>
      </c>
      <c r="E151" s="151">
        <v>68629</v>
      </c>
      <c r="F151" s="88">
        <f>IF((D151&gt;E151),(D151-E151),(0))/1</f>
        <v>89</v>
      </c>
      <c r="G151" s="89">
        <f t="shared" si="72"/>
        <v>445</v>
      </c>
      <c r="H151" s="14">
        <f t="shared" si="73"/>
        <v>0</v>
      </c>
      <c r="I151" s="90">
        <f t="shared" si="74"/>
        <v>0</v>
      </c>
      <c r="J151" s="14">
        <f t="shared" si="77"/>
        <v>0</v>
      </c>
      <c r="K151" s="89">
        <f t="shared" si="75"/>
        <v>0</v>
      </c>
      <c r="L151" s="89">
        <f>(G151+I151+K151)*1</f>
        <v>445</v>
      </c>
      <c r="M151" s="89">
        <f t="shared" si="78"/>
        <v>445</v>
      </c>
      <c r="N151" s="91">
        <f t="shared" si="81"/>
        <v>225</v>
      </c>
      <c r="O151" s="89">
        <f t="shared" si="79"/>
        <v>0</v>
      </c>
      <c r="P151" s="89">
        <v>0</v>
      </c>
      <c r="Q151" s="89">
        <f t="shared" si="82"/>
        <v>670</v>
      </c>
      <c r="R151" s="93" t="s">
        <v>51</v>
      </c>
      <c r="S151" s="110"/>
      <c r="T151" s="110"/>
      <c r="U151" s="84">
        <v>5</v>
      </c>
      <c r="V151" s="85">
        <v>5.04</v>
      </c>
      <c r="W151" s="84">
        <v>5.0999999999999996</v>
      </c>
      <c r="X151" s="84">
        <v>90</v>
      </c>
      <c r="Y151" s="84">
        <f t="shared" si="80"/>
        <v>225</v>
      </c>
      <c r="Z151" s="84">
        <v>700</v>
      </c>
      <c r="AA151" s="110"/>
      <c r="AB151" s="43"/>
      <c r="AC151" s="43"/>
      <c r="AD151" s="43"/>
    </row>
    <row r="152" spans="1:30">
      <c r="A152" s="189"/>
      <c r="B152" s="154" t="s">
        <v>299</v>
      </c>
      <c r="C152" s="155" t="s">
        <v>163</v>
      </c>
      <c r="D152" s="149">
        <v>6357</v>
      </c>
      <c r="E152" s="149">
        <v>6357</v>
      </c>
      <c r="F152" s="129">
        <f>IF((D152&gt;E152),(D152-E152)+(D153-E153)+(D154-E154),(0))/1</f>
        <v>0</v>
      </c>
      <c r="G152" s="130">
        <f t="shared" si="72"/>
        <v>0</v>
      </c>
      <c r="H152" s="17">
        <f t="shared" si="73"/>
        <v>0</v>
      </c>
      <c r="I152" s="131">
        <f t="shared" si="74"/>
        <v>0</v>
      </c>
      <c r="J152" s="17">
        <f t="shared" si="77"/>
        <v>0</v>
      </c>
      <c r="K152" s="130">
        <f t="shared" si="75"/>
        <v>0</v>
      </c>
      <c r="L152" s="130">
        <f>(G152+I152+K152)*1</f>
        <v>0</v>
      </c>
      <c r="M152" s="130">
        <f t="shared" si="78"/>
        <v>0</v>
      </c>
      <c r="N152" s="132">
        <f>IF((Y152&gt;0),Y152,130)*1</f>
        <v>225</v>
      </c>
      <c r="O152" s="130">
        <f t="shared" si="79"/>
        <v>225</v>
      </c>
      <c r="P152" s="130">
        <v>0</v>
      </c>
      <c r="Q152" s="130">
        <f>IF((M152&gt;0),(M152+N152+P152),(Y152)+(P152))</f>
        <v>225</v>
      </c>
      <c r="R152" s="152" t="s">
        <v>306</v>
      </c>
      <c r="S152" s="110"/>
      <c r="T152" s="110"/>
      <c r="U152" s="84">
        <v>5</v>
      </c>
      <c r="V152" s="85">
        <v>5.04</v>
      </c>
      <c r="W152" s="84">
        <v>5.0999999999999996</v>
      </c>
      <c r="X152" s="84">
        <v>90</v>
      </c>
      <c r="Y152" s="84">
        <f t="shared" si="80"/>
        <v>225</v>
      </c>
      <c r="Z152" s="84">
        <v>700</v>
      </c>
      <c r="AA152" s="110"/>
      <c r="AB152" s="43"/>
      <c r="AC152" s="43"/>
      <c r="AD152" s="43"/>
    </row>
    <row r="153" spans="1:30">
      <c r="A153" s="189"/>
      <c r="B153" s="154" t="s">
        <v>189</v>
      </c>
      <c r="C153" s="155"/>
      <c r="D153" s="156">
        <v>4212</v>
      </c>
      <c r="E153" s="156">
        <v>4212</v>
      </c>
      <c r="F153" s="157"/>
      <c r="G153" s="158"/>
      <c r="H153" s="20"/>
      <c r="I153" s="159"/>
      <c r="J153" s="20"/>
      <c r="K153" s="158"/>
      <c r="L153" s="158"/>
      <c r="M153" s="158"/>
      <c r="N153" s="160"/>
      <c r="O153" s="158"/>
      <c r="P153" s="158"/>
      <c r="Q153" s="158"/>
      <c r="R153" s="161"/>
      <c r="S153" s="110"/>
      <c r="T153" s="110"/>
      <c r="U153" s="84">
        <v>5</v>
      </c>
      <c r="V153" s="85">
        <v>5.04</v>
      </c>
      <c r="W153" s="84">
        <v>5.0999999999999996</v>
      </c>
      <c r="X153" s="84">
        <v>90</v>
      </c>
      <c r="Y153" s="84">
        <f t="shared" si="80"/>
        <v>225</v>
      </c>
      <c r="Z153" s="84">
        <v>700</v>
      </c>
      <c r="AA153" s="110"/>
      <c r="AB153" s="43"/>
      <c r="AC153" s="43"/>
      <c r="AD153" s="43"/>
    </row>
    <row r="154" spans="1:30">
      <c r="A154" s="189"/>
      <c r="B154" s="154" t="s">
        <v>189</v>
      </c>
      <c r="C154" s="155"/>
      <c r="D154" s="162">
        <v>5894</v>
      </c>
      <c r="E154" s="162">
        <v>5894</v>
      </c>
      <c r="F154" s="163"/>
      <c r="G154" s="164"/>
      <c r="H154" s="19"/>
      <c r="I154" s="165"/>
      <c r="J154" s="19"/>
      <c r="K154" s="164"/>
      <c r="L154" s="164"/>
      <c r="M154" s="164"/>
      <c r="N154" s="166"/>
      <c r="O154" s="164"/>
      <c r="P154" s="164"/>
      <c r="Q154" s="164"/>
      <c r="R154" s="98"/>
      <c r="S154" s="110"/>
      <c r="T154" s="110"/>
      <c r="U154" s="84">
        <v>5</v>
      </c>
      <c r="V154" s="85">
        <v>5.04</v>
      </c>
      <c r="W154" s="84">
        <v>5.0999999999999996</v>
      </c>
      <c r="X154" s="84">
        <v>90</v>
      </c>
      <c r="Y154" s="84">
        <f t="shared" si="80"/>
        <v>225</v>
      </c>
      <c r="Z154" s="84">
        <v>700</v>
      </c>
      <c r="AA154" s="110"/>
      <c r="AB154" s="43"/>
      <c r="AC154" s="43"/>
      <c r="AD154" s="43"/>
    </row>
    <row r="155" spans="1:30">
      <c r="A155" s="189"/>
      <c r="B155" s="147" t="s">
        <v>220</v>
      </c>
      <c r="C155" s="148" t="s">
        <v>164</v>
      </c>
      <c r="D155" s="149">
        <v>14132</v>
      </c>
      <c r="E155" s="149">
        <v>13903</v>
      </c>
      <c r="F155" s="129">
        <f>IF((D155&gt;E155),(D155-E155),(0))/1</f>
        <v>229</v>
      </c>
      <c r="G155" s="130">
        <f t="shared" si="72"/>
        <v>500</v>
      </c>
      <c r="H155" s="17">
        <f t="shared" si="73"/>
        <v>129</v>
      </c>
      <c r="I155" s="131">
        <f t="shared" si="74"/>
        <v>504</v>
      </c>
      <c r="J155" s="17">
        <f t="shared" si="77"/>
        <v>29</v>
      </c>
      <c r="K155" s="130">
        <f t="shared" si="75"/>
        <v>147.89999999999998</v>
      </c>
      <c r="L155" s="130">
        <f>(G155+I155+K155)*1</f>
        <v>1151.9000000000001</v>
      </c>
      <c r="M155" s="130">
        <f t="shared" si="78"/>
        <v>1151.9000000000001</v>
      </c>
      <c r="N155" s="132">
        <f>IF((Y155&gt;0),Y155,130)*1</f>
        <v>225</v>
      </c>
      <c r="O155" s="130">
        <f t="shared" si="79"/>
        <v>0</v>
      </c>
      <c r="P155" s="130">
        <v>0</v>
      </c>
      <c r="Q155" s="130">
        <f>IF((M155&gt;0),(M155+N155+P155),(Y155)+(P155))</f>
        <v>1376.9</v>
      </c>
      <c r="R155" s="93" t="s">
        <v>51</v>
      </c>
      <c r="S155" s="110"/>
      <c r="T155" s="110"/>
      <c r="U155" s="84">
        <v>5</v>
      </c>
      <c r="V155" s="85">
        <v>5.04</v>
      </c>
      <c r="W155" s="84">
        <v>5.0999999999999996</v>
      </c>
      <c r="X155" s="84">
        <v>90</v>
      </c>
      <c r="Y155" s="84">
        <f t="shared" si="80"/>
        <v>225</v>
      </c>
      <c r="Z155" s="84">
        <v>700</v>
      </c>
      <c r="AA155" s="110"/>
      <c r="AB155" s="43"/>
      <c r="AC155" s="43"/>
      <c r="AD155" s="43"/>
    </row>
    <row r="156" spans="1:30">
      <c r="A156" s="189"/>
      <c r="B156" s="150" t="s">
        <v>288</v>
      </c>
      <c r="C156" s="151" t="s">
        <v>166</v>
      </c>
      <c r="D156" s="151">
        <v>485154</v>
      </c>
      <c r="E156" s="151">
        <v>485003</v>
      </c>
      <c r="F156" s="88">
        <f>IF((D156&gt;E156),(D156-E156),(0))/1</f>
        <v>151</v>
      </c>
      <c r="G156" s="89">
        <f t="shared" si="72"/>
        <v>500</v>
      </c>
      <c r="H156" s="14">
        <f t="shared" si="73"/>
        <v>51</v>
      </c>
      <c r="I156" s="90">
        <f t="shared" si="74"/>
        <v>257.04000000000002</v>
      </c>
      <c r="J156" s="14">
        <f t="shared" si="77"/>
        <v>0</v>
      </c>
      <c r="K156" s="89">
        <f t="shared" si="75"/>
        <v>0</v>
      </c>
      <c r="L156" s="89">
        <f>(G156+I156+K156)*1</f>
        <v>757.04</v>
      </c>
      <c r="M156" s="89">
        <f t="shared" si="78"/>
        <v>757.04</v>
      </c>
      <c r="N156" s="91">
        <f>IF((Y156&gt;0),Y156,130)*1</f>
        <v>225</v>
      </c>
      <c r="O156" s="89">
        <f t="shared" si="79"/>
        <v>0</v>
      </c>
      <c r="P156" s="89">
        <v>0</v>
      </c>
      <c r="Q156" s="89">
        <f>IF((M156&gt;0),(M156+N156+P156),(Y156)+(P156))</f>
        <v>982.04</v>
      </c>
      <c r="R156" s="152" t="s">
        <v>51</v>
      </c>
      <c r="S156" s="126"/>
      <c r="T156" s="110"/>
      <c r="U156" s="84">
        <v>5</v>
      </c>
      <c r="V156" s="85">
        <v>5.04</v>
      </c>
      <c r="W156" s="84">
        <v>5.0999999999999996</v>
      </c>
      <c r="X156" s="84">
        <v>90</v>
      </c>
      <c r="Y156" s="84">
        <f t="shared" si="80"/>
        <v>225</v>
      </c>
      <c r="Z156" s="84">
        <v>700</v>
      </c>
      <c r="AA156" s="110"/>
      <c r="AB156" s="43"/>
      <c r="AC156" s="43"/>
      <c r="AD156" s="43"/>
    </row>
    <row r="157" spans="1:30">
      <c r="A157" s="189"/>
      <c r="B157" s="150" t="s">
        <v>101</v>
      </c>
      <c r="C157" s="151" t="s">
        <v>167</v>
      </c>
      <c r="D157" s="153"/>
      <c r="E157" s="153"/>
      <c r="F157" s="100">
        <f>IF((D157&gt;E157),(D157-E157),(0))/1</f>
        <v>0</v>
      </c>
      <c r="G157" s="101">
        <f t="shared" si="72"/>
        <v>0</v>
      </c>
      <c r="H157" s="15">
        <f t="shared" si="73"/>
        <v>0</v>
      </c>
      <c r="I157" s="102">
        <f t="shared" si="74"/>
        <v>0</v>
      </c>
      <c r="J157" s="15">
        <f t="shared" si="77"/>
        <v>0</v>
      </c>
      <c r="K157" s="101">
        <f t="shared" si="75"/>
        <v>0</v>
      </c>
      <c r="L157" s="101">
        <f>(G157+I157+K157)*1</f>
        <v>0</v>
      </c>
      <c r="M157" s="101">
        <f t="shared" si="78"/>
        <v>0</v>
      </c>
      <c r="N157" s="103">
        <f t="shared" ref="N157:N160" si="86">IF((Y157&gt;0),Y157,130)*1</f>
        <v>225</v>
      </c>
      <c r="O157" s="101">
        <f t="shared" si="79"/>
        <v>225</v>
      </c>
      <c r="P157" s="101">
        <v>0</v>
      </c>
      <c r="Q157" s="101">
        <f t="shared" ref="Q157:Q160" si="87">IF((M157&gt;0),(M157+N157+P157),(Y157)+(P157))</f>
        <v>225</v>
      </c>
      <c r="R157" s="93" t="s">
        <v>51</v>
      </c>
      <c r="S157" s="110"/>
      <c r="T157" s="110"/>
      <c r="U157" s="84">
        <v>5</v>
      </c>
      <c r="V157" s="85">
        <v>5.04</v>
      </c>
      <c r="W157" s="84">
        <v>5.0999999999999996</v>
      </c>
      <c r="X157" s="84">
        <v>90</v>
      </c>
      <c r="Y157" s="84">
        <f t="shared" si="80"/>
        <v>225</v>
      </c>
      <c r="Z157" s="84">
        <v>700</v>
      </c>
      <c r="AA157" s="110"/>
      <c r="AB157" s="43"/>
      <c r="AC157" s="43"/>
      <c r="AD157" s="43"/>
    </row>
    <row r="158" spans="1:30">
      <c r="A158" s="189"/>
      <c r="B158" s="150" t="s">
        <v>229</v>
      </c>
      <c r="C158" s="151" t="s">
        <v>168</v>
      </c>
      <c r="D158" s="151">
        <v>31261</v>
      </c>
      <c r="E158" s="151">
        <v>31019</v>
      </c>
      <c r="F158" s="88">
        <f>IF((D158&gt;E158),(D158-E158),(0))/1</f>
        <v>242</v>
      </c>
      <c r="G158" s="89">
        <f t="shared" si="72"/>
        <v>500</v>
      </c>
      <c r="H158" s="14">
        <f t="shared" si="73"/>
        <v>142</v>
      </c>
      <c r="I158" s="90">
        <f t="shared" si="74"/>
        <v>504</v>
      </c>
      <c r="J158" s="14">
        <f t="shared" si="77"/>
        <v>42</v>
      </c>
      <c r="K158" s="89">
        <f t="shared" si="75"/>
        <v>214.2</v>
      </c>
      <c r="L158" s="89">
        <f>(G158+I158+K158)*1</f>
        <v>1218.2</v>
      </c>
      <c r="M158" s="89">
        <f t="shared" si="78"/>
        <v>1218.2</v>
      </c>
      <c r="N158" s="91">
        <f t="shared" si="86"/>
        <v>225</v>
      </c>
      <c r="O158" s="89">
        <f t="shared" si="79"/>
        <v>0</v>
      </c>
      <c r="P158" s="89">
        <v>0</v>
      </c>
      <c r="Q158" s="89">
        <f t="shared" si="87"/>
        <v>1443.2</v>
      </c>
      <c r="R158" s="93" t="s">
        <v>51</v>
      </c>
      <c r="S158" s="110"/>
      <c r="T158" s="110"/>
      <c r="U158" s="84">
        <v>5</v>
      </c>
      <c r="V158" s="85">
        <v>5.04</v>
      </c>
      <c r="W158" s="84">
        <v>5.0999999999999996</v>
      </c>
      <c r="X158" s="84">
        <v>90</v>
      </c>
      <c r="Y158" s="84">
        <f t="shared" si="80"/>
        <v>225</v>
      </c>
      <c r="Z158" s="84">
        <v>700</v>
      </c>
      <c r="AA158" s="110"/>
      <c r="AB158" s="43"/>
      <c r="AC158" s="43"/>
      <c r="AD158" s="43"/>
    </row>
    <row r="159" spans="1:30">
      <c r="A159" s="189"/>
      <c r="B159" s="95" t="s">
        <v>190</v>
      </c>
      <c r="C159" s="151" t="s">
        <v>169</v>
      </c>
      <c r="D159" s="151">
        <v>64745</v>
      </c>
      <c r="E159" s="151">
        <v>64376</v>
      </c>
      <c r="F159" s="88">
        <f>IF((D159&gt;E159),(D159-E159),(0))/1</f>
        <v>369</v>
      </c>
      <c r="G159" s="89">
        <f t="shared" si="72"/>
        <v>500</v>
      </c>
      <c r="H159" s="14">
        <f t="shared" si="73"/>
        <v>269</v>
      </c>
      <c r="I159" s="90">
        <f t="shared" si="74"/>
        <v>504</v>
      </c>
      <c r="J159" s="14">
        <f t="shared" si="77"/>
        <v>169</v>
      </c>
      <c r="K159" s="89">
        <f t="shared" si="75"/>
        <v>861.9</v>
      </c>
      <c r="L159" s="89">
        <f>(G159+I159+K159)*1</f>
        <v>1865.9</v>
      </c>
      <c r="M159" s="89">
        <f>L159</f>
        <v>1865.9</v>
      </c>
      <c r="N159" s="91">
        <f t="shared" si="86"/>
        <v>225</v>
      </c>
      <c r="O159" s="89">
        <f t="shared" si="79"/>
        <v>0</v>
      </c>
      <c r="P159" s="89">
        <v>0</v>
      </c>
      <c r="Q159" s="89">
        <f t="shared" si="87"/>
        <v>2090.9</v>
      </c>
      <c r="R159" s="93" t="s">
        <v>51</v>
      </c>
      <c r="S159" s="126"/>
      <c r="T159" s="110"/>
      <c r="U159" s="84">
        <v>5</v>
      </c>
      <c r="V159" s="85">
        <v>5.04</v>
      </c>
      <c r="W159" s="84">
        <v>5.0999999999999996</v>
      </c>
      <c r="X159" s="84">
        <v>90</v>
      </c>
      <c r="Y159" s="84">
        <f t="shared" si="80"/>
        <v>225</v>
      </c>
      <c r="Z159" s="84">
        <v>700</v>
      </c>
      <c r="AA159" s="110"/>
      <c r="AB159" s="43"/>
      <c r="AC159" s="43"/>
      <c r="AD159" s="43"/>
    </row>
    <row r="160" spans="1:30">
      <c r="A160" s="189"/>
      <c r="B160" s="150" t="s">
        <v>101</v>
      </c>
      <c r="C160" s="151" t="s">
        <v>170</v>
      </c>
      <c r="D160" s="153"/>
      <c r="E160" s="153"/>
      <c r="F160" s="100">
        <f t="shared" ref="F160:F165" si="88">IF((D160&gt;E160),(D160-E160),(0))/1</f>
        <v>0</v>
      </c>
      <c r="G160" s="101">
        <f t="shared" si="72"/>
        <v>0</v>
      </c>
      <c r="H160" s="15">
        <f t="shared" si="73"/>
        <v>0</v>
      </c>
      <c r="I160" s="102">
        <f t="shared" si="74"/>
        <v>0</v>
      </c>
      <c r="J160" s="15">
        <f t="shared" si="77"/>
        <v>0</v>
      </c>
      <c r="K160" s="101">
        <f t="shared" si="75"/>
        <v>0</v>
      </c>
      <c r="L160" s="101">
        <f t="shared" ref="L160:L166" si="89">(G160+I160+K160)*1</f>
        <v>0</v>
      </c>
      <c r="M160" s="101">
        <f t="shared" si="78"/>
        <v>0</v>
      </c>
      <c r="N160" s="103">
        <f t="shared" si="86"/>
        <v>225</v>
      </c>
      <c r="O160" s="101">
        <f t="shared" si="79"/>
        <v>225</v>
      </c>
      <c r="P160" s="101">
        <v>0</v>
      </c>
      <c r="Q160" s="101">
        <f t="shared" si="87"/>
        <v>225</v>
      </c>
      <c r="R160" s="93" t="s">
        <v>51</v>
      </c>
      <c r="S160" s="110"/>
      <c r="T160" s="110"/>
      <c r="U160" s="84">
        <v>5</v>
      </c>
      <c r="V160" s="85">
        <v>5.04</v>
      </c>
      <c r="W160" s="84">
        <v>5.0999999999999996</v>
      </c>
      <c r="X160" s="84">
        <v>90</v>
      </c>
      <c r="Y160" s="84">
        <f t="shared" si="80"/>
        <v>225</v>
      </c>
      <c r="Z160" s="84">
        <v>700</v>
      </c>
      <c r="AA160" s="110"/>
      <c r="AB160" s="43"/>
      <c r="AC160" s="43"/>
      <c r="AD160" s="43"/>
    </row>
    <row r="161" spans="1:30">
      <c r="A161" s="189"/>
      <c r="B161" s="147" t="s">
        <v>293</v>
      </c>
      <c r="C161" s="148" t="s">
        <v>171</v>
      </c>
      <c r="D161" s="151">
        <v>4856</v>
      </c>
      <c r="E161" s="151">
        <v>4543</v>
      </c>
      <c r="F161" s="129">
        <f>IF((D161&gt;E161),(D161-E161),(0))/1</f>
        <v>313</v>
      </c>
      <c r="G161" s="130">
        <f t="shared" si="72"/>
        <v>500</v>
      </c>
      <c r="H161" s="38">
        <f t="shared" si="73"/>
        <v>213</v>
      </c>
      <c r="I161" s="192">
        <f t="shared" si="74"/>
        <v>504</v>
      </c>
      <c r="J161" s="25">
        <f t="shared" si="77"/>
        <v>113</v>
      </c>
      <c r="K161" s="193">
        <f t="shared" si="75"/>
        <v>576.29999999999995</v>
      </c>
      <c r="L161" s="130">
        <f>(G161+I161+K161)*1</f>
        <v>1580.3</v>
      </c>
      <c r="M161" s="130">
        <f t="shared" si="78"/>
        <v>1580.3</v>
      </c>
      <c r="N161" s="132">
        <f t="shared" ref="N161:N166" si="90">IF((Y161&gt;0),Y161,130)*1</f>
        <v>225</v>
      </c>
      <c r="O161" s="130">
        <f t="shared" si="79"/>
        <v>0</v>
      </c>
      <c r="P161" s="130">
        <v>0</v>
      </c>
      <c r="Q161" s="130">
        <f t="shared" ref="Q161:Q166" si="91">IF((M161&gt;0),(M161+N161+P161),(Y161)+(P161))</f>
        <v>1805.3</v>
      </c>
      <c r="R161" s="93" t="s">
        <v>51</v>
      </c>
      <c r="S161" s="126"/>
      <c r="T161" s="110"/>
      <c r="U161" s="84">
        <v>5</v>
      </c>
      <c r="V161" s="85">
        <v>5.04</v>
      </c>
      <c r="W161" s="84">
        <v>5.0999999999999996</v>
      </c>
      <c r="X161" s="84">
        <v>90</v>
      </c>
      <c r="Y161" s="84">
        <f t="shared" si="80"/>
        <v>225</v>
      </c>
      <c r="Z161" s="84">
        <v>700</v>
      </c>
      <c r="AA161" s="110"/>
      <c r="AB161" s="43"/>
      <c r="AC161" s="43"/>
      <c r="AD161" s="43"/>
    </row>
    <row r="162" spans="1:30">
      <c r="A162" s="189"/>
      <c r="B162" s="194" t="s">
        <v>212</v>
      </c>
      <c r="C162" s="149" t="s">
        <v>172</v>
      </c>
      <c r="D162" s="156">
        <v>3354</v>
      </c>
      <c r="E162" s="156">
        <v>3186</v>
      </c>
      <c r="F162" s="88">
        <f>IF((D162&gt;E162),(D162-E162),(0))/1</f>
        <v>168</v>
      </c>
      <c r="G162" s="130">
        <f t="shared" si="72"/>
        <v>500</v>
      </c>
      <c r="H162" s="17">
        <f t="shared" si="73"/>
        <v>68</v>
      </c>
      <c r="I162" s="131">
        <f t="shared" si="74"/>
        <v>342.72</v>
      </c>
      <c r="J162" s="17">
        <f t="shared" si="77"/>
        <v>0</v>
      </c>
      <c r="K162" s="130">
        <f t="shared" si="75"/>
        <v>0</v>
      </c>
      <c r="L162" s="130">
        <f>(G162+I162+K162)*1</f>
        <v>842.72</v>
      </c>
      <c r="M162" s="130">
        <f t="shared" si="78"/>
        <v>842.72</v>
      </c>
      <c r="N162" s="132">
        <f t="shared" si="90"/>
        <v>225</v>
      </c>
      <c r="O162" s="130">
        <f t="shared" si="79"/>
        <v>0</v>
      </c>
      <c r="P162" s="130">
        <v>0</v>
      </c>
      <c r="Q162" s="130">
        <f t="shared" si="91"/>
        <v>1067.72</v>
      </c>
      <c r="R162" s="93" t="s">
        <v>51</v>
      </c>
      <c r="S162" s="110"/>
      <c r="T162" s="110"/>
      <c r="U162" s="84">
        <v>5</v>
      </c>
      <c r="V162" s="85">
        <v>5.04</v>
      </c>
      <c r="W162" s="84">
        <v>5.0999999999999996</v>
      </c>
      <c r="X162" s="84">
        <v>90</v>
      </c>
      <c r="Y162" s="84">
        <f t="shared" si="80"/>
        <v>225</v>
      </c>
      <c r="Z162" s="84">
        <v>700</v>
      </c>
      <c r="AA162" s="110"/>
      <c r="AB162" s="43"/>
      <c r="AC162" s="43"/>
      <c r="AD162" s="43"/>
    </row>
    <row r="163" spans="1:30">
      <c r="A163" s="189"/>
      <c r="B163" s="194" t="s">
        <v>294</v>
      </c>
      <c r="C163" s="149" t="s">
        <v>173</v>
      </c>
      <c r="D163" s="149">
        <v>6019</v>
      </c>
      <c r="E163" s="149">
        <v>5925</v>
      </c>
      <c r="F163" s="129">
        <f>IF((D163&gt;E163),(D163-E163),(0))/1</f>
        <v>94</v>
      </c>
      <c r="G163" s="130">
        <f t="shared" si="72"/>
        <v>470</v>
      </c>
      <c r="H163" s="17">
        <f t="shared" si="73"/>
        <v>0</v>
      </c>
      <c r="I163" s="131">
        <f t="shared" si="74"/>
        <v>0</v>
      </c>
      <c r="J163" s="17">
        <f t="shared" si="77"/>
        <v>0</v>
      </c>
      <c r="K163" s="130">
        <f t="shared" si="75"/>
        <v>0</v>
      </c>
      <c r="L163" s="130">
        <f>(G163+I163+K163)*1</f>
        <v>470</v>
      </c>
      <c r="M163" s="130">
        <f t="shared" si="78"/>
        <v>470</v>
      </c>
      <c r="N163" s="132">
        <f t="shared" si="90"/>
        <v>225</v>
      </c>
      <c r="O163" s="130">
        <f t="shared" si="79"/>
        <v>0</v>
      </c>
      <c r="P163" s="130">
        <v>0</v>
      </c>
      <c r="Q163" s="130">
        <f t="shared" si="91"/>
        <v>695</v>
      </c>
      <c r="R163" s="93" t="s">
        <v>51</v>
      </c>
      <c r="S163" s="110"/>
      <c r="T163" s="110"/>
      <c r="U163" s="84">
        <v>5</v>
      </c>
      <c r="V163" s="85">
        <v>5.04</v>
      </c>
      <c r="W163" s="84">
        <v>5.0999999999999996</v>
      </c>
      <c r="X163" s="84">
        <v>90</v>
      </c>
      <c r="Y163" s="84">
        <f t="shared" si="80"/>
        <v>225</v>
      </c>
      <c r="Z163" s="84">
        <v>700</v>
      </c>
      <c r="AA163" s="110"/>
      <c r="AB163" s="43"/>
      <c r="AC163" s="43"/>
      <c r="AD163" s="43"/>
    </row>
    <row r="164" spans="1:30">
      <c r="A164" s="189"/>
      <c r="B164" s="150" t="s">
        <v>231</v>
      </c>
      <c r="C164" s="151" t="s">
        <v>174</v>
      </c>
      <c r="D164" s="151">
        <v>55532</v>
      </c>
      <c r="E164" s="151">
        <v>55245</v>
      </c>
      <c r="F164" s="88">
        <f>IF((D164&gt;E164),(D164-E164),(0))/1</f>
        <v>287</v>
      </c>
      <c r="G164" s="89">
        <f t="shared" si="72"/>
        <v>500</v>
      </c>
      <c r="H164" s="14">
        <f t="shared" si="73"/>
        <v>187</v>
      </c>
      <c r="I164" s="90">
        <f t="shared" si="74"/>
        <v>504</v>
      </c>
      <c r="J164" s="14">
        <f t="shared" si="77"/>
        <v>87</v>
      </c>
      <c r="K164" s="89">
        <f t="shared" si="75"/>
        <v>443.7</v>
      </c>
      <c r="L164" s="89">
        <f>(G164+I164+K164)*1</f>
        <v>1447.7</v>
      </c>
      <c r="M164" s="89">
        <f t="shared" si="78"/>
        <v>1447.7</v>
      </c>
      <c r="N164" s="91">
        <f t="shared" si="90"/>
        <v>225</v>
      </c>
      <c r="O164" s="89">
        <f t="shared" si="79"/>
        <v>0</v>
      </c>
      <c r="P164" s="89">
        <v>0</v>
      </c>
      <c r="Q164" s="89">
        <f t="shared" si="91"/>
        <v>1672.7</v>
      </c>
      <c r="R164" s="93" t="s">
        <v>51</v>
      </c>
      <c r="S164" s="110"/>
      <c r="T164" s="110"/>
      <c r="U164" s="84">
        <v>5</v>
      </c>
      <c r="V164" s="85">
        <v>5.04</v>
      </c>
      <c r="W164" s="84">
        <v>5.0999999999999996</v>
      </c>
      <c r="X164" s="84">
        <v>90</v>
      </c>
      <c r="Y164" s="84">
        <f t="shared" si="80"/>
        <v>225</v>
      </c>
      <c r="Z164" s="84">
        <v>700</v>
      </c>
      <c r="AA164" s="110"/>
      <c r="AB164" s="43"/>
      <c r="AC164" s="43"/>
      <c r="AD164" s="43"/>
    </row>
    <row r="165" spans="1:30">
      <c r="A165" s="189"/>
      <c r="B165" s="147" t="s">
        <v>175</v>
      </c>
      <c r="C165" s="151" t="s">
        <v>176</v>
      </c>
      <c r="D165" s="149">
        <v>8281</v>
      </c>
      <c r="E165" s="149">
        <v>7964</v>
      </c>
      <c r="F165" s="129">
        <f t="shared" si="88"/>
        <v>317</v>
      </c>
      <c r="G165" s="195">
        <f t="shared" si="72"/>
        <v>500</v>
      </c>
      <c r="H165" s="21">
        <f t="shared" si="73"/>
        <v>217</v>
      </c>
      <c r="I165" s="196">
        <f t="shared" si="74"/>
        <v>504</v>
      </c>
      <c r="J165" s="21">
        <f t="shared" si="77"/>
        <v>117</v>
      </c>
      <c r="K165" s="195">
        <f t="shared" si="75"/>
        <v>596.69999999999993</v>
      </c>
      <c r="L165" s="130">
        <f t="shared" si="89"/>
        <v>1600.6999999999998</v>
      </c>
      <c r="M165" s="130">
        <f t="shared" si="78"/>
        <v>1600.6999999999998</v>
      </c>
      <c r="N165" s="132">
        <f t="shared" si="90"/>
        <v>225</v>
      </c>
      <c r="O165" s="130">
        <f t="shared" si="79"/>
        <v>0</v>
      </c>
      <c r="P165" s="130">
        <v>0</v>
      </c>
      <c r="Q165" s="130">
        <f t="shared" si="91"/>
        <v>1825.6999999999998</v>
      </c>
      <c r="R165" s="152" t="s">
        <v>51</v>
      </c>
      <c r="S165" s="110"/>
      <c r="T165" s="110"/>
      <c r="U165" s="84">
        <v>5</v>
      </c>
      <c r="V165" s="85">
        <v>5.04</v>
      </c>
      <c r="W165" s="84">
        <v>5.0999999999999996</v>
      </c>
      <c r="X165" s="84">
        <v>90</v>
      </c>
      <c r="Y165" s="84">
        <f t="shared" si="80"/>
        <v>225</v>
      </c>
      <c r="Z165" s="84">
        <v>700</v>
      </c>
      <c r="AA165" s="110"/>
      <c r="AB165" s="43"/>
      <c r="AC165" s="43"/>
      <c r="AD165" s="43"/>
    </row>
    <row r="166" spans="1:30">
      <c r="A166" s="189"/>
      <c r="B166" s="154" t="s">
        <v>177</v>
      </c>
      <c r="C166" s="155" t="s">
        <v>178</v>
      </c>
      <c r="D166" s="149">
        <v>7319</v>
      </c>
      <c r="E166" s="149">
        <v>7285</v>
      </c>
      <c r="F166" s="129">
        <f>IF((D166&gt;E166),(D166-E166)+(D167-E167)+(D168-E168),(0))/1</f>
        <v>69</v>
      </c>
      <c r="G166" s="130">
        <f t="shared" si="72"/>
        <v>345</v>
      </c>
      <c r="H166" s="17">
        <f t="shared" si="73"/>
        <v>0</v>
      </c>
      <c r="I166" s="131">
        <f t="shared" si="74"/>
        <v>0</v>
      </c>
      <c r="J166" s="17">
        <f t="shared" si="77"/>
        <v>0</v>
      </c>
      <c r="K166" s="130">
        <f t="shared" si="75"/>
        <v>0</v>
      </c>
      <c r="L166" s="130">
        <f t="shared" si="89"/>
        <v>345</v>
      </c>
      <c r="M166" s="130">
        <f t="shared" si="78"/>
        <v>345</v>
      </c>
      <c r="N166" s="132">
        <f t="shared" si="90"/>
        <v>225</v>
      </c>
      <c r="O166" s="130">
        <f t="shared" si="79"/>
        <v>0</v>
      </c>
      <c r="P166" s="130">
        <v>0</v>
      </c>
      <c r="Q166" s="130">
        <f t="shared" si="91"/>
        <v>570</v>
      </c>
      <c r="R166" s="152" t="s">
        <v>51</v>
      </c>
      <c r="S166" s="110"/>
      <c r="T166" s="110"/>
      <c r="U166" s="84">
        <v>5</v>
      </c>
      <c r="V166" s="85">
        <v>5.04</v>
      </c>
      <c r="W166" s="84">
        <v>5.0999999999999996</v>
      </c>
      <c r="X166" s="84">
        <v>90</v>
      </c>
      <c r="Y166" s="84">
        <f t="shared" si="80"/>
        <v>225</v>
      </c>
      <c r="Z166" s="84">
        <v>700</v>
      </c>
      <c r="AA166" s="110"/>
      <c r="AB166" s="43"/>
      <c r="AC166" s="43"/>
      <c r="AD166" s="43"/>
    </row>
    <row r="167" spans="1:30">
      <c r="A167" s="189"/>
      <c r="B167" s="154"/>
      <c r="C167" s="155"/>
      <c r="D167" s="156">
        <v>4029</v>
      </c>
      <c r="E167" s="156">
        <v>4029</v>
      </c>
      <c r="F167" s="197"/>
      <c r="G167" s="198"/>
      <c r="H167" s="18"/>
      <c r="I167" s="199"/>
      <c r="J167" s="18"/>
      <c r="K167" s="198"/>
      <c r="L167" s="198"/>
      <c r="M167" s="198"/>
      <c r="N167" s="178"/>
      <c r="O167" s="198"/>
      <c r="P167" s="158"/>
      <c r="Q167" s="176"/>
      <c r="R167" s="161"/>
      <c r="S167" s="110"/>
      <c r="T167" s="110"/>
      <c r="U167" s="84">
        <v>5</v>
      </c>
      <c r="V167" s="85">
        <v>5.04</v>
      </c>
      <c r="W167" s="84">
        <v>5.0999999999999996</v>
      </c>
      <c r="X167" s="84">
        <v>90</v>
      </c>
      <c r="Y167" s="84">
        <f t="shared" si="80"/>
        <v>225</v>
      </c>
      <c r="Z167" s="84">
        <v>700</v>
      </c>
      <c r="AA167" s="110"/>
      <c r="AB167" s="43"/>
      <c r="AC167" s="43"/>
      <c r="AD167" s="43"/>
    </row>
    <row r="168" spans="1:30">
      <c r="A168" s="189"/>
      <c r="B168" s="154"/>
      <c r="C168" s="155"/>
      <c r="D168" s="162">
        <v>2351</v>
      </c>
      <c r="E168" s="162">
        <v>2316</v>
      </c>
      <c r="F168" s="200"/>
      <c r="G168" s="201"/>
      <c r="H168" s="16"/>
      <c r="I168" s="202"/>
      <c r="J168" s="16"/>
      <c r="K168" s="201"/>
      <c r="L168" s="201"/>
      <c r="M168" s="201"/>
      <c r="N168" s="180"/>
      <c r="O168" s="201"/>
      <c r="P168" s="164"/>
      <c r="Q168" s="108"/>
      <c r="R168" s="98"/>
      <c r="S168" s="110"/>
      <c r="T168" s="110"/>
      <c r="U168" s="84">
        <v>5</v>
      </c>
      <c r="V168" s="85">
        <v>5.04</v>
      </c>
      <c r="W168" s="84">
        <v>5.0999999999999996</v>
      </c>
      <c r="X168" s="84">
        <v>90</v>
      </c>
      <c r="Y168" s="84">
        <f t="shared" si="80"/>
        <v>225</v>
      </c>
      <c r="Z168" s="84">
        <v>700</v>
      </c>
      <c r="AA168" s="110"/>
      <c r="AB168" s="43"/>
      <c r="AC168" s="43"/>
      <c r="AD168" s="43"/>
    </row>
    <row r="169" spans="1:30">
      <c r="A169" s="189"/>
      <c r="B169" s="150" t="s">
        <v>224</v>
      </c>
      <c r="C169" s="151" t="s">
        <v>180</v>
      </c>
      <c r="D169" s="151">
        <v>39203</v>
      </c>
      <c r="E169" s="151">
        <v>38962</v>
      </c>
      <c r="F169" s="88">
        <f>IF((D169&gt;E169),(D169-E169),(0))/1</f>
        <v>241</v>
      </c>
      <c r="G169" s="89">
        <f>IF((F169&gt;100),(100*U169), (F169*U169))</f>
        <v>500</v>
      </c>
      <c r="H169" s="14">
        <f>IF((F169&gt;100),(F169-100),(0))</f>
        <v>141</v>
      </c>
      <c r="I169" s="90">
        <f>IF((H169&gt;100),(100*V169),(H169*V169))</f>
        <v>504</v>
      </c>
      <c r="J169" s="14">
        <f>IF((H169&gt;100),(H169-100),(0))</f>
        <v>41</v>
      </c>
      <c r="K169" s="89">
        <f>IF((J169&gt;0),(J169*W169),(0))</f>
        <v>209.1</v>
      </c>
      <c r="L169" s="89">
        <f>(G169+I169+K169)*1</f>
        <v>1213.0999999999999</v>
      </c>
      <c r="M169" s="89">
        <f>L169</f>
        <v>1213.0999999999999</v>
      </c>
      <c r="N169" s="91">
        <f>IF((Y169&gt;0),Y169,130)*1</f>
        <v>225</v>
      </c>
      <c r="O169" s="89">
        <f>IF((F169&gt;0),0,(Y169))</f>
        <v>0</v>
      </c>
      <c r="P169" s="89">
        <v>0</v>
      </c>
      <c r="Q169" s="89">
        <f>IF((M169&gt;0),(M169+N169+P169),(Y169)+(P169))</f>
        <v>1438.1</v>
      </c>
      <c r="R169" s="93" t="s">
        <v>51</v>
      </c>
      <c r="S169" s="110"/>
      <c r="T169" s="110"/>
      <c r="U169" s="84">
        <v>5</v>
      </c>
      <c r="V169" s="85">
        <v>5.04</v>
      </c>
      <c r="W169" s="84">
        <v>5.0999999999999996</v>
      </c>
      <c r="X169" s="84">
        <v>90</v>
      </c>
      <c r="Y169" s="84">
        <f t="shared" si="80"/>
        <v>225</v>
      </c>
      <c r="Z169" s="84">
        <v>700</v>
      </c>
      <c r="AA169" s="110"/>
      <c r="AB169" s="43"/>
      <c r="AC169" s="43"/>
      <c r="AD169" s="43"/>
    </row>
    <row r="170" spans="1:30">
      <c r="A170" s="189"/>
      <c r="B170" s="150" t="s">
        <v>181</v>
      </c>
      <c r="C170" s="151" t="s">
        <v>182</v>
      </c>
      <c r="D170" s="151">
        <v>2959</v>
      </c>
      <c r="E170" s="151">
        <v>2939</v>
      </c>
      <c r="F170" s="88">
        <f>IF((D170&gt;E170),(D170-E170),(0))/1</f>
        <v>20</v>
      </c>
      <c r="G170" s="89">
        <f t="shared" si="72"/>
        <v>100</v>
      </c>
      <c r="H170" s="14">
        <f t="shared" si="73"/>
        <v>0</v>
      </c>
      <c r="I170" s="90">
        <f t="shared" si="74"/>
        <v>0</v>
      </c>
      <c r="J170" s="14">
        <f t="shared" si="77"/>
        <v>0</v>
      </c>
      <c r="K170" s="89">
        <f t="shared" si="75"/>
        <v>0</v>
      </c>
      <c r="L170" s="89">
        <f>(G170+I170+K170)*1</f>
        <v>100</v>
      </c>
      <c r="M170" s="89">
        <f t="shared" si="78"/>
        <v>100</v>
      </c>
      <c r="N170" s="91">
        <f>IF((Y170&gt;0),Y170,130)*1</f>
        <v>225</v>
      </c>
      <c r="O170" s="89">
        <f t="shared" si="79"/>
        <v>0</v>
      </c>
      <c r="P170" s="89">
        <v>0</v>
      </c>
      <c r="Q170" s="89">
        <f>IF((M170&gt;0),(M170+N170+P170),(Y170)+(P170))</f>
        <v>325</v>
      </c>
      <c r="R170" s="93" t="s">
        <v>51</v>
      </c>
      <c r="S170" s="110"/>
      <c r="T170" s="110"/>
      <c r="U170" s="84">
        <v>5</v>
      </c>
      <c r="V170" s="85">
        <v>5.04</v>
      </c>
      <c r="W170" s="84">
        <v>5.0999999999999996</v>
      </c>
      <c r="X170" s="84">
        <v>90</v>
      </c>
      <c r="Y170" s="84">
        <f t="shared" si="80"/>
        <v>225</v>
      </c>
      <c r="Z170" s="84">
        <v>700</v>
      </c>
      <c r="AA170" s="110"/>
      <c r="AB170" s="43"/>
      <c r="AC170" s="43"/>
      <c r="AD170" s="43"/>
    </row>
    <row r="171" spans="1:30">
      <c r="A171" s="189"/>
      <c r="B171" s="150" t="s">
        <v>292</v>
      </c>
      <c r="C171" s="151" t="s">
        <v>183</v>
      </c>
      <c r="D171" s="151">
        <v>1177</v>
      </c>
      <c r="E171" s="151">
        <v>965</v>
      </c>
      <c r="F171" s="88">
        <f t="shared" ref="F171:F172" si="92">IF((D171&gt;E171),(D171-E171),(0))/1</f>
        <v>212</v>
      </c>
      <c r="G171" s="89">
        <f t="shared" si="72"/>
        <v>500</v>
      </c>
      <c r="H171" s="14">
        <f t="shared" si="73"/>
        <v>112</v>
      </c>
      <c r="I171" s="90">
        <f t="shared" si="74"/>
        <v>504</v>
      </c>
      <c r="J171" s="14">
        <f t="shared" si="77"/>
        <v>12</v>
      </c>
      <c r="K171" s="89">
        <f t="shared" si="75"/>
        <v>61.199999999999996</v>
      </c>
      <c r="L171" s="89">
        <f t="shared" ref="L171:L172" si="93">(G171+I171+K171)*1</f>
        <v>1065.2</v>
      </c>
      <c r="M171" s="89">
        <f t="shared" si="78"/>
        <v>1065.2</v>
      </c>
      <c r="N171" s="91">
        <f t="shared" ref="N171:N174" si="94">IF((Y171&gt;0),Y171,130)*1</f>
        <v>225</v>
      </c>
      <c r="O171" s="89">
        <f t="shared" si="79"/>
        <v>0</v>
      </c>
      <c r="P171" s="89">
        <v>0</v>
      </c>
      <c r="Q171" s="89">
        <f t="shared" ref="Q171:Q174" si="95">IF((M171&gt;0),(M171+N171+P171),(Y171)+(P171))</f>
        <v>1290.2</v>
      </c>
      <c r="R171" s="93" t="s">
        <v>51</v>
      </c>
      <c r="S171" s="110"/>
      <c r="T171" s="110"/>
      <c r="U171" s="84">
        <v>5</v>
      </c>
      <c r="V171" s="85">
        <v>5.04</v>
      </c>
      <c r="W171" s="84">
        <v>5.0999999999999996</v>
      </c>
      <c r="X171" s="84">
        <v>90</v>
      </c>
      <c r="Y171" s="84">
        <f t="shared" si="80"/>
        <v>225</v>
      </c>
      <c r="Z171" s="84">
        <v>700</v>
      </c>
      <c r="AA171" s="110"/>
      <c r="AB171" s="43"/>
      <c r="AC171" s="43"/>
      <c r="AD171" s="43"/>
    </row>
    <row r="172" spans="1:30">
      <c r="A172" s="189"/>
      <c r="B172" s="150" t="s">
        <v>210</v>
      </c>
      <c r="C172" s="151" t="s">
        <v>184</v>
      </c>
      <c r="D172" s="151">
        <v>3057</v>
      </c>
      <c r="E172" s="151">
        <v>3029</v>
      </c>
      <c r="F172" s="88">
        <f t="shared" si="92"/>
        <v>28</v>
      </c>
      <c r="G172" s="89">
        <f t="shared" si="72"/>
        <v>140</v>
      </c>
      <c r="H172" s="14">
        <f t="shared" si="73"/>
        <v>0</v>
      </c>
      <c r="I172" s="90">
        <f t="shared" si="74"/>
        <v>0</v>
      </c>
      <c r="J172" s="14">
        <f t="shared" si="77"/>
        <v>0</v>
      </c>
      <c r="K172" s="89">
        <f t="shared" si="75"/>
        <v>0</v>
      </c>
      <c r="L172" s="89">
        <f t="shared" si="93"/>
        <v>140</v>
      </c>
      <c r="M172" s="89">
        <f t="shared" si="78"/>
        <v>140</v>
      </c>
      <c r="N172" s="91">
        <f t="shared" si="94"/>
        <v>225</v>
      </c>
      <c r="O172" s="89">
        <f t="shared" si="79"/>
        <v>0</v>
      </c>
      <c r="P172" s="89">
        <v>0</v>
      </c>
      <c r="Q172" s="89">
        <f t="shared" si="95"/>
        <v>365</v>
      </c>
      <c r="R172" s="93" t="s">
        <v>51</v>
      </c>
      <c r="S172" s="110" t="s">
        <v>208</v>
      </c>
      <c r="T172" s="110"/>
      <c r="U172" s="84">
        <v>5</v>
      </c>
      <c r="V172" s="85">
        <v>5.04</v>
      </c>
      <c r="W172" s="84">
        <v>5.0999999999999996</v>
      </c>
      <c r="X172" s="84">
        <v>90</v>
      </c>
      <c r="Y172" s="84">
        <f t="shared" si="80"/>
        <v>225</v>
      </c>
      <c r="Z172" s="84">
        <v>700</v>
      </c>
      <c r="AA172" s="110"/>
      <c r="AB172" s="43"/>
      <c r="AC172" s="43"/>
      <c r="AD172" s="43"/>
    </row>
    <row r="173" spans="1:30" ht="15" customHeight="1">
      <c r="A173" s="189"/>
      <c r="B173" s="147" t="s">
        <v>215</v>
      </c>
      <c r="C173" s="148" t="s">
        <v>185</v>
      </c>
      <c r="D173" s="149">
        <v>2227</v>
      </c>
      <c r="E173" s="149">
        <v>2121</v>
      </c>
      <c r="F173" s="129">
        <f>IF((D173&gt;E173),(D173-E173),(0))/1</f>
        <v>106</v>
      </c>
      <c r="G173" s="130">
        <f t="shared" si="72"/>
        <v>500</v>
      </c>
      <c r="H173" s="17">
        <f t="shared" si="73"/>
        <v>6</v>
      </c>
      <c r="I173" s="131">
        <f t="shared" si="74"/>
        <v>30.240000000000002</v>
      </c>
      <c r="J173" s="17">
        <f t="shared" si="77"/>
        <v>0</v>
      </c>
      <c r="K173" s="130">
        <f t="shared" si="75"/>
        <v>0</v>
      </c>
      <c r="L173" s="130">
        <f>(G173+I173+K173)*1</f>
        <v>530.24</v>
      </c>
      <c r="M173" s="130">
        <f t="shared" si="78"/>
        <v>530.24</v>
      </c>
      <c r="N173" s="132">
        <f t="shared" si="94"/>
        <v>225</v>
      </c>
      <c r="O173" s="130">
        <f t="shared" si="79"/>
        <v>0</v>
      </c>
      <c r="P173" s="130">
        <v>0</v>
      </c>
      <c r="Q173" s="130">
        <f t="shared" si="95"/>
        <v>755.24</v>
      </c>
      <c r="R173" s="93" t="s">
        <v>51</v>
      </c>
      <c r="S173" s="110"/>
      <c r="T173" s="110"/>
      <c r="U173" s="84">
        <v>5</v>
      </c>
      <c r="V173" s="85">
        <v>5.04</v>
      </c>
      <c r="W173" s="84">
        <v>5.0999999999999996</v>
      </c>
      <c r="X173" s="84">
        <v>90</v>
      </c>
      <c r="Y173" s="84">
        <f t="shared" si="80"/>
        <v>225</v>
      </c>
      <c r="Z173" s="84">
        <v>700</v>
      </c>
      <c r="AA173" s="110"/>
      <c r="AB173" s="43"/>
      <c r="AC173" s="43"/>
      <c r="AD173" s="43"/>
    </row>
    <row r="174" spans="1:30">
      <c r="A174" s="189"/>
      <c r="B174" s="150" t="s">
        <v>223</v>
      </c>
      <c r="C174" s="151" t="s">
        <v>187</v>
      </c>
      <c r="D174" s="151">
        <v>28830</v>
      </c>
      <c r="E174" s="151">
        <v>28716</v>
      </c>
      <c r="F174" s="88">
        <f>IF((D174&gt;E174),(D174-E174),(0))/1</f>
        <v>114</v>
      </c>
      <c r="G174" s="89">
        <f t="shared" si="72"/>
        <v>500</v>
      </c>
      <c r="H174" s="14">
        <f t="shared" si="73"/>
        <v>14</v>
      </c>
      <c r="I174" s="90">
        <f t="shared" si="74"/>
        <v>70.56</v>
      </c>
      <c r="J174" s="14">
        <f t="shared" si="77"/>
        <v>0</v>
      </c>
      <c r="K174" s="89">
        <f t="shared" si="75"/>
        <v>0</v>
      </c>
      <c r="L174" s="89">
        <f>(G174+I174+K174)*1</f>
        <v>570.55999999999995</v>
      </c>
      <c r="M174" s="89">
        <f t="shared" si="78"/>
        <v>570.55999999999995</v>
      </c>
      <c r="N174" s="91">
        <f t="shared" si="94"/>
        <v>225</v>
      </c>
      <c r="O174" s="89">
        <f t="shared" si="79"/>
        <v>0</v>
      </c>
      <c r="P174" s="89">
        <v>0</v>
      </c>
      <c r="Q174" s="89">
        <f t="shared" si="95"/>
        <v>795.56</v>
      </c>
      <c r="R174" s="93" t="s">
        <v>51</v>
      </c>
      <c r="S174" s="110"/>
      <c r="T174" s="110"/>
      <c r="U174" s="84">
        <v>5</v>
      </c>
      <c r="V174" s="85">
        <v>5.04</v>
      </c>
      <c r="W174" s="84">
        <v>5.0999999999999996</v>
      </c>
      <c r="X174" s="84">
        <v>90</v>
      </c>
      <c r="Y174" s="84">
        <f t="shared" si="80"/>
        <v>225</v>
      </c>
      <c r="Z174" s="84">
        <v>700</v>
      </c>
      <c r="AA174" s="110"/>
      <c r="AB174" s="43"/>
      <c r="AC174" s="43"/>
      <c r="AD174" s="43"/>
    </row>
    <row r="175" spans="1:30">
      <c r="A175" s="203"/>
      <c r="B175" s="204"/>
      <c r="C175" s="205"/>
      <c r="D175" s="205"/>
      <c r="E175" s="205"/>
      <c r="F175" s="141"/>
      <c r="G175" s="142"/>
      <c r="H175" s="9"/>
      <c r="I175" s="143"/>
      <c r="J175" s="9"/>
      <c r="K175" s="142"/>
      <c r="L175" s="142"/>
      <c r="M175" s="142"/>
      <c r="N175" s="144"/>
      <c r="O175" s="142"/>
      <c r="P175" s="142"/>
      <c r="Q175" s="142"/>
      <c r="R175" s="145"/>
      <c r="S175" s="110"/>
      <c r="T175" s="110"/>
      <c r="U175" s="84"/>
      <c r="V175" s="85"/>
      <c r="W175" s="84"/>
      <c r="X175" s="84"/>
      <c r="Y175" s="84"/>
      <c r="Z175" s="84"/>
      <c r="AA175" s="110"/>
      <c r="AB175" s="43"/>
      <c r="AC175" s="43"/>
      <c r="AD175" s="43"/>
    </row>
    <row r="176" spans="1:30">
      <c r="A176" s="203"/>
      <c r="B176" s="204"/>
      <c r="C176" s="206"/>
      <c r="D176" s="206"/>
      <c r="E176" s="206"/>
      <c r="F176" s="141"/>
      <c r="G176" s="142"/>
      <c r="H176" s="9"/>
      <c r="I176" s="143"/>
      <c r="J176" s="9"/>
      <c r="K176" s="142"/>
      <c r="L176" s="142"/>
      <c r="M176" s="142"/>
      <c r="N176" s="144"/>
      <c r="O176" s="142"/>
      <c r="P176" s="142"/>
      <c r="Q176" s="142"/>
      <c r="R176" s="145"/>
      <c r="S176" s="110"/>
      <c r="T176" s="110"/>
      <c r="U176" s="84"/>
      <c r="V176" s="85"/>
      <c r="W176" s="84"/>
      <c r="X176" s="84"/>
      <c r="Y176" s="84"/>
      <c r="Z176" s="84"/>
      <c r="AA176" s="110"/>
      <c r="AB176" s="43"/>
      <c r="AC176" s="43"/>
      <c r="AD176" s="43"/>
    </row>
    <row r="177" spans="1:30">
      <c r="A177" s="203"/>
      <c r="B177" s="204"/>
      <c r="C177" s="206"/>
      <c r="D177" s="206"/>
      <c r="E177" s="206"/>
      <c r="F177" s="141"/>
      <c r="G177" s="142"/>
      <c r="H177" s="9"/>
      <c r="I177" s="143"/>
      <c r="J177" s="9"/>
      <c r="K177" s="142"/>
      <c r="L177" s="142"/>
      <c r="M177" s="142"/>
      <c r="N177" s="144"/>
      <c r="O177" s="142"/>
      <c r="P177" s="142"/>
      <c r="Q177" s="142"/>
      <c r="R177" s="145"/>
      <c r="S177" s="110"/>
      <c r="T177" s="110"/>
      <c r="U177" s="84"/>
      <c r="V177" s="85"/>
      <c r="W177" s="84"/>
      <c r="X177" s="84"/>
      <c r="Y177" s="84"/>
      <c r="Z177" s="84"/>
      <c r="AA177" s="110"/>
      <c r="AB177" s="43"/>
      <c r="AC177" s="43"/>
      <c r="AD177" s="43"/>
    </row>
    <row r="178" spans="1:30">
      <c r="A178" s="203"/>
      <c r="B178" s="204"/>
      <c r="C178" s="206"/>
      <c r="D178" s="206"/>
      <c r="E178" s="206"/>
      <c r="F178" s="141"/>
      <c r="G178" s="142"/>
      <c r="H178" s="9"/>
      <c r="I178" s="143"/>
      <c r="J178" s="9"/>
      <c r="K178" s="142"/>
      <c r="L178" s="142"/>
      <c r="M178" s="142"/>
      <c r="N178" s="144"/>
      <c r="O178" s="142"/>
      <c r="P178" s="142"/>
      <c r="Q178" s="142"/>
      <c r="R178" s="145"/>
      <c r="S178" s="110"/>
      <c r="T178" s="110"/>
      <c r="U178" s="84"/>
      <c r="V178" s="85"/>
      <c r="W178" s="84"/>
      <c r="X178" s="84"/>
      <c r="Y178" s="84"/>
      <c r="Z178" s="84"/>
      <c r="AA178" s="110"/>
      <c r="AB178" s="43"/>
      <c r="AC178" s="43"/>
      <c r="AD178" s="43"/>
    </row>
    <row r="179" spans="1:30">
      <c r="A179" s="203"/>
      <c r="B179" s="204"/>
      <c r="C179" s="206"/>
      <c r="D179" s="206"/>
      <c r="E179" s="206"/>
      <c r="F179" s="141"/>
      <c r="G179" s="142"/>
      <c r="H179" s="9"/>
      <c r="I179" s="143"/>
      <c r="J179" s="9"/>
      <c r="K179" s="142"/>
      <c r="L179" s="142"/>
      <c r="M179" s="142"/>
      <c r="N179" s="144"/>
      <c r="O179" s="142"/>
      <c r="P179" s="142"/>
      <c r="Q179" s="142"/>
      <c r="R179" s="145"/>
      <c r="S179" s="110"/>
      <c r="T179" s="110"/>
      <c r="U179" s="84"/>
      <c r="V179" s="85"/>
      <c r="W179" s="84"/>
      <c r="X179" s="84"/>
      <c r="Y179" s="84"/>
      <c r="Z179" s="84"/>
      <c r="AA179" s="110"/>
      <c r="AB179" s="43"/>
      <c r="AC179" s="43"/>
      <c r="AD179" s="43"/>
    </row>
    <row r="180" spans="1:30">
      <c r="A180" s="203"/>
      <c r="B180" s="204"/>
      <c r="C180" s="206"/>
      <c r="D180" s="206"/>
      <c r="E180" s="206"/>
      <c r="F180" s="141"/>
      <c r="G180" s="142"/>
      <c r="H180" s="9"/>
      <c r="I180" s="143"/>
      <c r="J180" s="9"/>
      <c r="K180" s="142"/>
      <c r="L180" s="142"/>
      <c r="M180" s="142"/>
      <c r="N180" s="144"/>
      <c r="O180" s="142"/>
      <c r="P180" s="142"/>
      <c r="Q180" s="142"/>
      <c r="R180" s="145"/>
      <c r="S180" s="110"/>
      <c r="T180" s="110"/>
      <c r="U180" s="84"/>
      <c r="V180" s="85"/>
      <c r="W180" s="84"/>
      <c r="X180" s="84"/>
      <c r="Y180" s="84"/>
      <c r="Z180" s="84"/>
      <c r="AA180" s="110"/>
      <c r="AB180" s="43"/>
      <c r="AC180" s="43"/>
      <c r="AD180" s="43"/>
    </row>
    <row r="181" spans="1:30">
      <c r="A181" s="203"/>
      <c r="B181" s="204"/>
      <c r="C181" s="206"/>
      <c r="D181" s="206"/>
      <c r="E181" s="206"/>
      <c r="F181" s="141"/>
      <c r="G181" s="142"/>
      <c r="H181" s="9"/>
      <c r="I181" s="143"/>
      <c r="J181" s="9"/>
      <c r="K181" s="142"/>
      <c r="L181" s="142"/>
      <c r="M181" s="142"/>
      <c r="N181" s="144"/>
      <c r="O181" s="142"/>
      <c r="P181" s="142"/>
      <c r="Q181" s="142"/>
      <c r="R181" s="145"/>
      <c r="S181" s="110"/>
      <c r="T181" s="110"/>
      <c r="U181" s="84"/>
      <c r="V181" s="85"/>
      <c r="W181" s="84"/>
      <c r="X181" s="84"/>
      <c r="Y181" s="84"/>
      <c r="Z181" s="84"/>
      <c r="AA181" s="110"/>
      <c r="AB181" s="43"/>
      <c r="AC181" s="43"/>
      <c r="AD181" s="43"/>
    </row>
    <row r="182" spans="1:30">
      <c r="A182" s="43"/>
      <c r="B182" s="43"/>
      <c r="C182" s="43"/>
      <c r="D182" s="45"/>
      <c r="E182" s="140"/>
      <c r="F182" s="141"/>
      <c r="G182" s="142"/>
      <c r="H182" s="9"/>
      <c r="I182" s="143"/>
      <c r="J182" s="9"/>
      <c r="K182" s="142"/>
      <c r="L182" s="142"/>
      <c r="M182" s="142"/>
      <c r="N182" s="144"/>
      <c r="O182" s="142"/>
      <c r="P182" s="142"/>
      <c r="Q182" s="142"/>
      <c r="R182" s="145"/>
      <c r="S182" s="110"/>
      <c r="T182" s="110"/>
      <c r="U182" s="84"/>
      <c r="V182" s="85"/>
      <c r="W182" s="84"/>
      <c r="X182" s="84"/>
      <c r="Y182" s="84"/>
      <c r="Z182" s="84"/>
      <c r="AA182" s="110"/>
      <c r="AB182" s="43"/>
      <c r="AC182" s="43"/>
      <c r="AD182" s="43"/>
    </row>
    <row r="183" spans="1:30" ht="15" customHeight="1">
      <c r="A183" s="125" t="s">
        <v>235</v>
      </c>
      <c r="B183" s="95" t="s">
        <v>238</v>
      </c>
      <c r="C183" s="88" t="s">
        <v>236</v>
      </c>
      <c r="D183" s="96">
        <v>86882</v>
      </c>
      <c r="E183" s="96">
        <v>86240</v>
      </c>
      <c r="F183" s="88">
        <f>IF((D183&gt;E183),(D183-E183),(0))/1</f>
        <v>642</v>
      </c>
      <c r="G183" s="89">
        <f t="shared" ref="G183" si="96">IF((F183&gt;100),(100*U183), (F183*U183))</f>
        <v>500</v>
      </c>
      <c r="H183" s="14">
        <f t="shared" ref="H183" si="97">IF((F183&gt;100),(F183-100),(0))</f>
        <v>542</v>
      </c>
      <c r="I183" s="90">
        <f t="shared" ref="I183" si="98">IF((H183&gt;100),(100*V183),(H183*V183))</f>
        <v>504</v>
      </c>
      <c r="J183" s="14">
        <f t="shared" ref="J183" si="99">IF((H183&gt;100),(H183-100),(0))</f>
        <v>442</v>
      </c>
      <c r="K183" s="89">
        <f t="shared" ref="K183" si="100">IF((J183&gt;0),(J183*W183),(0))</f>
        <v>2254.1999999999998</v>
      </c>
      <c r="L183" s="89">
        <f>(G183+I183+K183)*1</f>
        <v>3258.2</v>
      </c>
      <c r="M183" s="89">
        <f t="shared" ref="M183" si="101">L183*50%</f>
        <v>1629.1</v>
      </c>
      <c r="N183" s="91">
        <f>IF((Y183&gt;0),Y183,130)*50%</f>
        <v>112.5</v>
      </c>
      <c r="O183" s="89">
        <f t="shared" ref="O183" si="102">IF((F183&gt;0),0,(Y183))</f>
        <v>0</v>
      </c>
      <c r="P183" s="89">
        <v>0</v>
      </c>
      <c r="Q183" s="89">
        <f>IF((M183&gt;0),(M183+N183+P183),(Y183)+(P183))</f>
        <v>1741.6</v>
      </c>
      <c r="R183" s="93" t="s">
        <v>51</v>
      </c>
      <c r="S183" s="110"/>
      <c r="T183" s="110"/>
      <c r="U183" s="84">
        <v>5</v>
      </c>
      <c r="V183" s="85">
        <v>5.04</v>
      </c>
      <c r="W183" s="84">
        <v>5.0999999999999996</v>
      </c>
      <c r="X183" s="84">
        <v>90</v>
      </c>
      <c r="Y183" s="84">
        <f>2.5*90</f>
        <v>225</v>
      </c>
      <c r="Z183" s="84">
        <v>700</v>
      </c>
      <c r="AA183" s="110"/>
      <c r="AB183" s="43"/>
      <c r="AC183" s="43"/>
      <c r="AD183" s="43"/>
    </row>
    <row r="184" spans="1:30">
      <c r="A184" s="207"/>
      <c r="B184" s="95" t="s">
        <v>270</v>
      </c>
      <c r="C184" s="88" t="s">
        <v>237</v>
      </c>
      <c r="D184" s="88">
        <v>28191</v>
      </c>
      <c r="E184" s="88">
        <v>28123</v>
      </c>
      <c r="F184" s="88">
        <f>IF((D184&gt;E184),(D184-E184),(0))/1</f>
        <v>68</v>
      </c>
      <c r="G184" s="89">
        <f t="shared" ref="G184:G204" si="103">IF((F184&gt;100),(100*U184), (F184*U184))</f>
        <v>340</v>
      </c>
      <c r="H184" s="14">
        <f t="shared" ref="H184:H204" si="104">IF((F184&gt;100),(F184-100),(0))</f>
        <v>0</v>
      </c>
      <c r="I184" s="90">
        <f t="shared" ref="I184:I204" si="105">IF((H184&gt;100),(100*V184),(H184*V184))</f>
        <v>0</v>
      </c>
      <c r="J184" s="14">
        <f t="shared" ref="J184:J204" si="106">IF((H184&gt;100),(H184-100),(0))</f>
        <v>0</v>
      </c>
      <c r="K184" s="89">
        <f t="shared" ref="K184:K204" si="107">IF((J184&gt;0),(J184*W184),(0))</f>
        <v>0</v>
      </c>
      <c r="L184" s="89">
        <f>(G184+I184+K184)*1</f>
        <v>340</v>
      </c>
      <c r="M184" s="89">
        <f t="shared" ref="M184:M204" si="108">L184*50%</f>
        <v>170</v>
      </c>
      <c r="N184" s="91">
        <f>IF((Y184&gt;0),Y184,130)*50%</f>
        <v>112.5</v>
      </c>
      <c r="O184" s="89">
        <f t="shared" ref="O184:O204" si="109">IF((F184&gt;0),0,(Y184))</f>
        <v>0</v>
      </c>
      <c r="P184" s="89">
        <v>0</v>
      </c>
      <c r="Q184" s="89">
        <f>IF((M184&gt;0),(M184+N184+P184),(Y184)+(P184))</f>
        <v>282.5</v>
      </c>
      <c r="R184" s="208" t="s">
        <v>51</v>
      </c>
      <c r="S184" s="110"/>
      <c r="T184" s="110"/>
      <c r="U184" s="84">
        <v>5</v>
      </c>
      <c r="V184" s="85">
        <v>5.04</v>
      </c>
      <c r="W184" s="84">
        <v>5.0999999999999996</v>
      </c>
      <c r="X184" s="84">
        <v>90</v>
      </c>
      <c r="Y184" s="84">
        <f t="shared" ref="Y184:Y204" si="110">2.5*90</f>
        <v>225</v>
      </c>
      <c r="Z184" s="84">
        <v>700</v>
      </c>
      <c r="AA184" s="110"/>
      <c r="AB184" s="43"/>
      <c r="AC184" s="43"/>
      <c r="AD184" s="43"/>
    </row>
    <row r="185" spans="1:30">
      <c r="A185" s="207"/>
      <c r="B185" s="95" t="s">
        <v>101</v>
      </c>
      <c r="C185" s="88" t="s">
        <v>239</v>
      </c>
      <c r="D185" s="209"/>
      <c r="E185" s="209"/>
      <c r="F185" s="100">
        <f>IF((D185&gt;E185),(D185-E185),(0))/1</f>
        <v>0</v>
      </c>
      <c r="G185" s="101">
        <f t="shared" si="103"/>
        <v>0</v>
      </c>
      <c r="H185" s="15">
        <f t="shared" si="104"/>
        <v>0</v>
      </c>
      <c r="I185" s="102">
        <f t="shared" si="105"/>
        <v>0</v>
      </c>
      <c r="J185" s="15">
        <f t="shared" si="106"/>
        <v>0</v>
      </c>
      <c r="K185" s="101">
        <f t="shared" si="107"/>
        <v>0</v>
      </c>
      <c r="L185" s="101">
        <f>(G185+I185+K185)*1</f>
        <v>0</v>
      </c>
      <c r="M185" s="101">
        <f t="shared" si="108"/>
        <v>0</v>
      </c>
      <c r="N185" s="103">
        <f>IF((Y185&gt;0),Y185,130)*50%</f>
        <v>112.5</v>
      </c>
      <c r="O185" s="101">
        <f t="shared" si="109"/>
        <v>225</v>
      </c>
      <c r="P185" s="101">
        <v>0</v>
      </c>
      <c r="Q185" s="101">
        <f>IF((M185&gt;0),(M185+N185+P185),(Y185)+(P185))</f>
        <v>225</v>
      </c>
      <c r="R185" s="93" t="s">
        <v>51</v>
      </c>
      <c r="S185" s="110"/>
      <c r="T185" s="110"/>
      <c r="U185" s="84">
        <v>5</v>
      </c>
      <c r="V185" s="85">
        <v>5.04</v>
      </c>
      <c r="W185" s="84">
        <v>5.0999999999999996</v>
      </c>
      <c r="X185" s="84">
        <v>90</v>
      </c>
      <c r="Y185" s="84">
        <f t="shared" si="110"/>
        <v>225</v>
      </c>
      <c r="Z185" s="84">
        <v>700</v>
      </c>
      <c r="AA185" s="110"/>
      <c r="AB185" s="43"/>
      <c r="AC185" s="43"/>
      <c r="AD185" s="43"/>
    </row>
    <row r="186" spans="1:30">
      <c r="A186" s="207"/>
      <c r="B186" s="95" t="s">
        <v>101</v>
      </c>
      <c r="C186" s="88" t="s">
        <v>240</v>
      </c>
      <c r="D186" s="100"/>
      <c r="E186" s="100"/>
      <c r="F186" s="88"/>
      <c r="G186" s="101"/>
      <c r="H186" s="15"/>
      <c r="I186" s="102"/>
      <c r="J186" s="15"/>
      <c r="K186" s="101"/>
      <c r="L186" s="89"/>
      <c r="M186" s="101"/>
      <c r="N186" s="91"/>
      <c r="O186" s="101"/>
      <c r="P186" s="101">
        <v>0</v>
      </c>
      <c r="Q186" s="101">
        <f>IF((M186&gt;0),(M186+N186+P186),(Y186)+(P186))</f>
        <v>225</v>
      </c>
      <c r="R186" s="93" t="s">
        <v>51</v>
      </c>
      <c r="S186" s="110"/>
      <c r="T186" s="110"/>
      <c r="U186" s="84">
        <v>5</v>
      </c>
      <c r="V186" s="85">
        <v>5.04</v>
      </c>
      <c r="W186" s="84">
        <v>5.0999999999999996</v>
      </c>
      <c r="X186" s="84">
        <v>90</v>
      </c>
      <c r="Y186" s="84">
        <f t="shared" si="110"/>
        <v>225</v>
      </c>
      <c r="Z186" s="84">
        <v>700</v>
      </c>
      <c r="AA186" s="110"/>
      <c r="AB186" s="43"/>
      <c r="AC186" s="43"/>
      <c r="AD186" s="43"/>
    </row>
    <row r="187" spans="1:30">
      <c r="A187" s="207"/>
      <c r="B187" s="95" t="s">
        <v>267</v>
      </c>
      <c r="C187" s="88" t="s">
        <v>241</v>
      </c>
      <c r="D187" s="88">
        <v>36923</v>
      </c>
      <c r="E187" s="88">
        <v>36843</v>
      </c>
      <c r="F187" s="88">
        <f t="shared" ref="F187:F204" si="111">IF((D187&gt;E187),(D187-E187),(0))/1</f>
        <v>80</v>
      </c>
      <c r="G187" s="89">
        <f t="shared" si="103"/>
        <v>400</v>
      </c>
      <c r="H187" s="14">
        <f t="shared" si="104"/>
        <v>0</v>
      </c>
      <c r="I187" s="90">
        <f t="shared" si="105"/>
        <v>0</v>
      </c>
      <c r="J187" s="14">
        <f t="shared" si="106"/>
        <v>0</v>
      </c>
      <c r="K187" s="89">
        <f t="shared" si="107"/>
        <v>0</v>
      </c>
      <c r="L187" s="89">
        <f t="shared" ref="L187:L204" si="112">(G187+I187+K187)*1</f>
        <v>400</v>
      </c>
      <c r="M187" s="89">
        <f t="shared" si="108"/>
        <v>200</v>
      </c>
      <c r="N187" s="91">
        <f t="shared" ref="N187:N204" si="113">IF((Y187&gt;0),Y187,130)*50%</f>
        <v>112.5</v>
      </c>
      <c r="O187" s="89">
        <f t="shared" si="109"/>
        <v>0</v>
      </c>
      <c r="P187" s="89">
        <v>0</v>
      </c>
      <c r="Q187" s="89">
        <f t="shared" ref="Q187:Q204" si="114">IF((M187&gt;0),(M187+N187+P187),(Y187)+(P187))</f>
        <v>312.5</v>
      </c>
      <c r="R187" s="93" t="s">
        <v>51</v>
      </c>
      <c r="S187" s="110"/>
      <c r="T187" s="110"/>
      <c r="U187" s="84">
        <v>5</v>
      </c>
      <c r="V187" s="85">
        <v>5.04</v>
      </c>
      <c r="W187" s="84">
        <v>5.0999999999999996</v>
      </c>
      <c r="X187" s="84">
        <v>90</v>
      </c>
      <c r="Y187" s="84">
        <f t="shared" si="110"/>
        <v>225</v>
      </c>
      <c r="Z187" s="84">
        <v>700</v>
      </c>
      <c r="AA187" s="110"/>
      <c r="AB187" s="43"/>
      <c r="AC187" s="43"/>
      <c r="AD187" s="43"/>
    </row>
    <row r="188" spans="1:30">
      <c r="A188" s="207"/>
      <c r="B188" s="95" t="s">
        <v>271</v>
      </c>
      <c r="C188" s="88" t="s">
        <v>242</v>
      </c>
      <c r="D188" s="88">
        <v>22001</v>
      </c>
      <c r="E188" s="88">
        <v>21811</v>
      </c>
      <c r="F188" s="88">
        <f>IF((D188&gt;E188),(D188-E188),(0))/1</f>
        <v>190</v>
      </c>
      <c r="G188" s="89">
        <f t="shared" ref="G188" si="115">IF((F188&gt;100),(100*U188), (F188*U188))</f>
        <v>500</v>
      </c>
      <c r="H188" s="14">
        <f t="shared" ref="H188" si="116">IF((F188&gt;100),(F188-100),(0))</f>
        <v>90</v>
      </c>
      <c r="I188" s="90">
        <f t="shared" ref="I188" si="117">IF((H188&gt;100),(100*V188),(H188*V188))</f>
        <v>453.6</v>
      </c>
      <c r="J188" s="14">
        <f t="shared" ref="J188" si="118">IF((H188&gt;100),(H188-100),(0))</f>
        <v>0</v>
      </c>
      <c r="K188" s="89">
        <f t="shared" ref="K188" si="119">IF((J188&gt;0),(J188*W188),(0))</f>
        <v>0</v>
      </c>
      <c r="L188" s="89">
        <f>(G188+I188+K188)*1</f>
        <v>953.6</v>
      </c>
      <c r="M188" s="89">
        <f t="shared" ref="M188" si="120">L188*50%</f>
        <v>476.8</v>
      </c>
      <c r="N188" s="91">
        <f t="shared" ref="N188" si="121">IF((Y188&gt;0),Y188,130)*50%</f>
        <v>112.5</v>
      </c>
      <c r="O188" s="89">
        <f t="shared" ref="O188" si="122">IF((F188&gt;0),0,(Y188))</f>
        <v>0</v>
      </c>
      <c r="P188" s="89">
        <v>0</v>
      </c>
      <c r="Q188" s="89">
        <f t="shared" ref="Q188" si="123">IF((M188&gt;0),(M188+N188+P188),(Y188)+(P188))</f>
        <v>589.29999999999995</v>
      </c>
      <c r="R188" s="93" t="s">
        <v>51</v>
      </c>
      <c r="S188" s="110"/>
      <c r="T188" s="110"/>
      <c r="U188" s="84">
        <v>5</v>
      </c>
      <c r="V188" s="85">
        <v>5.04</v>
      </c>
      <c r="W188" s="84">
        <v>5.0999999999999996</v>
      </c>
      <c r="X188" s="84">
        <v>90</v>
      </c>
      <c r="Y188" s="84">
        <f t="shared" si="110"/>
        <v>225</v>
      </c>
      <c r="Z188" s="84">
        <v>700</v>
      </c>
      <c r="AA188" s="110"/>
      <c r="AB188" s="43"/>
      <c r="AC188" s="43"/>
      <c r="AD188" s="43"/>
    </row>
    <row r="189" spans="1:30">
      <c r="A189" s="207"/>
      <c r="B189" s="210" t="s">
        <v>243</v>
      </c>
      <c r="C189" s="211" t="s">
        <v>244</v>
      </c>
      <c r="D189" s="96">
        <v>33782</v>
      </c>
      <c r="E189" s="96">
        <v>33607</v>
      </c>
      <c r="F189" s="88">
        <f>IF((D189&gt;E189),(D189-E189),(0))/1</f>
        <v>175</v>
      </c>
      <c r="G189" s="89">
        <f t="shared" si="103"/>
        <v>500</v>
      </c>
      <c r="H189" s="14">
        <f t="shared" si="104"/>
        <v>75</v>
      </c>
      <c r="I189" s="90">
        <f t="shared" si="105"/>
        <v>378</v>
      </c>
      <c r="J189" s="14">
        <f t="shared" si="106"/>
        <v>0</v>
      </c>
      <c r="K189" s="89">
        <f t="shared" si="107"/>
        <v>0</v>
      </c>
      <c r="L189" s="89">
        <f>(G189+I189+K189)*1</f>
        <v>878</v>
      </c>
      <c r="M189" s="89">
        <f t="shared" si="108"/>
        <v>439</v>
      </c>
      <c r="N189" s="91">
        <f t="shared" si="113"/>
        <v>112.5</v>
      </c>
      <c r="O189" s="89">
        <f t="shared" si="109"/>
        <v>0</v>
      </c>
      <c r="P189" s="89">
        <v>0</v>
      </c>
      <c r="Q189" s="89">
        <f t="shared" si="114"/>
        <v>551.5</v>
      </c>
      <c r="R189" s="93" t="s">
        <v>51</v>
      </c>
      <c r="S189" s="110"/>
      <c r="T189" s="110"/>
      <c r="U189" s="84">
        <v>5</v>
      </c>
      <c r="V189" s="85">
        <v>5.04</v>
      </c>
      <c r="W189" s="84">
        <v>5.0999999999999996</v>
      </c>
      <c r="X189" s="84">
        <v>90</v>
      </c>
      <c r="Y189" s="84">
        <f t="shared" si="110"/>
        <v>225</v>
      </c>
      <c r="Z189" s="84">
        <v>700</v>
      </c>
      <c r="AA189" s="110"/>
      <c r="AB189" s="43"/>
      <c r="AC189" s="43"/>
      <c r="AD189" s="43"/>
    </row>
    <row r="190" spans="1:30">
      <c r="A190" s="207"/>
      <c r="B190" s="95" t="s">
        <v>245</v>
      </c>
      <c r="C190" s="88" t="s">
        <v>246</v>
      </c>
      <c r="D190" s="96">
        <v>11915</v>
      </c>
      <c r="E190" s="96">
        <v>11784</v>
      </c>
      <c r="F190" s="88">
        <f>IF((D190&gt;E190),(D190-E190),(0))/1</f>
        <v>131</v>
      </c>
      <c r="G190" s="89">
        <f t="shared" si="103"/>
        <v>500</v>
      </c>
      <c r="H190" s="14">
        <f t="shared" si="104"/>
        <v>31</v>
      </c>
      <c r="I190" s="90">
        <f t="shared" si="105"/>
        <v>156.24</v>
      </c>
      <c r="J190" s="14">
        <f t="shared" si="106"/>
        <v>0</v>
      </c>
      <c r="K190" s="89">
        <f t="shared" si="107"/>
        <v>0</v>
      </c>
      <c r="L190" s="89">
        <f>(G190+I190+K190)*1</f>
        <v>656.24</v>
      </c>
      <c r="M190" s="89">
        <f t="shared" si="108"/>
        <v>328.12</v>
      </c>
      <c r="N190" s="91">
        <f t="shared" si="113"/>
        <v>112.5</v>
      </c>
      <c r="O190" s="89">
        <f t="shared" si="109"/>
        <v>0</v>
      </c>
      <c r="P190" s="89">
        <v>0</v>
      </c>
      <c r="Q190" s="89">
        <f t="shared" si="114"/>
        <v>440.62</v>
      </c>
      <c r="R190" s="93" t="s">
        <v>51</v>
      </c>
      <c r="S190" s="110"/>
      <c r="T190" s="110"/>
      <c r="U190" s="84">
        <v>5</v>
      </c>
      <c r="V190" s="85">
        <v>5.04</v>
      </c>
      <c r="W190" s="84">
        <v>5.0999999999999996</v>
      </c>
      <c r="X190" s="84">
        <v>90</v>
      </c>
      <c r="Y190" s="84">
        <f t="shared" si="110"/>
        <v>225</v>
      </c>
      <c r="Z190" s="84">
        <v>700</v>
      </c>
      <c r="AA190" s="110"/>
      <c r="AB190" s="43"/>
      <c r="AC190" s="43"/>
      <c r="AD190" s="43"/>
    </row>
    <row r="191" spans="1:30">
      <c r="A191" s="207"/>
      <c r="B191" s="95" t="s">
        <v>266</v>
      </c>
      <c r="C191" s="88" t="s">
        <v>247</v>
      </c>
      <c r="D191" s="88">
        <v>55541</v>
      </c>
      <c r="E191" s="88">
        <v>55183</v>
      </c>
      <c r="F191" s="88">
        <f>IF((D191&gt;E191),(D191-E191),(0))/1</f>
        <v>358</v>
      </c>
      <c r="G191" s="89">
        <f t="shared" si="103"/>
        <v>500</v>
      </c>
      <c r="H191" s="14">
        <f t="shared" si="104"/>
        <v>258</v>
      </c>
      <c r="I191" s="90">
        <f t="shared" si="105"/>
        <v>504</v>
      </c>
      <c r="J191" s="14">
        <f t="shared" si="106"/>
        <v>158</v>
      </c>
      <c r="K191" s="89">
        <f t="shared" si="107"/>
        <v>805.8</v>
      </c>
      <c r="L191" s="89">
        <f>(G191+I191+K191)*1</f>
        <v>1809.8</v>
      </c>
      <c r="M191" s="89">
        <f t="shared" si="108"/>
        <v>904.9</v>
      </c>
      <c r="N191" s="91">
        <f t="shared" si="113"/>
        <v>112.5</v>
      </c>
      <c r="O191" s="89">
        <f t="shared" si="109"/>
        <v>0</v>
      </c>
      <c r="P191" s="89">
        <v>0</v>
      </c>
      <c r="Q191" s="89">
        <f t="shared" si="114"/>
        <v>1017.4</v>
      </c>
      <c r="R191" s="93" t="s">
        <v>51</v>
      </c>
      <c r="S191" s="110"/>
      <c r="T191" s="110"/>
      <c r="U191" s="84">
        <v>5</v>
      </c>
      <c r="V191" s="85">
        <v>5.04</v>
      </c>
      <c r="W191" s="84">
        <v>5.0999999999999996</v>
      </c>
      <c r="X191" s="84">
        <v>90</v>
      </c>
      <c r="Y191" s="84">
        <f t="shared" si="110"/>
        <v>225</v>
      </c>
      <c r="Z191" s="84">
        <v>700</v>
      </c>
      <c r="AA191" s="110"/>
      <c r="AB191" s="43"/>
      <c r="AC191" s="43"/>
      <c r="AD191" s="43"/>
    </row>
    <row r="192" spans="1:30">
      <c r="A192" s="207"/>
      <c r="B192" s="212" t="s">
        <v>248</v>
      </c>
      <c r="C192" s="88" t="s">
        <v>249</v>
      </c>
      <c r="D192" s="88">
        <v>70480</v>
      </c>
      <c r="E192" s="88">
        <v>70097</v>
      </c>
      <c r="F192" s="88">
        <f>IF((D192&gt;E192),(D192-E192),(0))/1</f>
        <v>383</v>
      </c>
      <c r="G192" s="89">
        <f t="shared" si="103"/>
        <v>500</v>
      </c>
      <c r="H192" s="14">
        <f t="shared" si="104"/>
        <v>283</v>
      </c>
      <c r="I192" s="90">
        <f t="shared" si="105"/>
        <v>504</v>
      </c>
      <c r="J192" s="14">
        <f t="shared" si="106"/>
        <v>183</v>
      </c>
      <c r="K192" s="89">
        <f t="shared" si="107"/>
        <v>933.3</v>
      </c>
      <c r="L192" s="89">
        <f>(G192+I192+K192)*1</f>
        <v>1937.3</v>
      </c>
      <c r="M192" s="89">
        <f t="shared" si="108"/>
        <v>968.65</v>
      </c>
      <c r="N192" s="91">
        <f t="shared" si="113"/>
        <v>112.5</v>
      </c>
      <c r="O192" s="89">
        <f t="shared" si="109"/>
        <v>0</v>
      </c>
      <c r="P192" s="89">
        <v>0</v>
      </c>
      <c r="Q192" s="89">
        <f t="shared" si="114"/>
        <v>1081.1500000000001</v>
      </c>
      <c r="R192" s="93" t="s">
        <v>51</v>
      </c>
      <c r="S192" s="110"/>
      <c r="T192" s="110"/>
      <c r="U192" s="84">
        <v>5</v>
      </c>
      <c r="V192" s="85">
        <v>5.04</v>
      </c>
      <c r="W192" s="84">
        <v>5.0999999999999996</v>
      </c>
      <c r="X192" s="84">
        <v>90</v>
      </c>
      <c r="Y192" s="84">
        <f t="shared" si="110"/>
        <v>225</v>
      </c>
      <c r="Z192" s="84">
        <v>700</v>
      </c>
      <c r="AA192" s="110"/>
      <c r="AB192" s="43"/>
      <c r="AC192" s="43"/>
      <c r="AD192" s="43"/>
    </row>
    <row r="193" spans="1:30" ht="15.75" customHeight="1">
      <c r="A193" s="207"/>
      <c r="B193" s="212" t="s">
        <v>248</v>
      </c>
      <c r="C193" s="88" t="s">
        <v>250</v>
      </c>
      <c r="D193" s="88"/>
      <c r="E193" s="88"/>
      <c r="F193" s="100">
        <f t="shared" si="111"/>
        <v>0</v>
      </c>
      <c r="G193" s="101"/>
      <c r="H193" s="15"/>
      <c r="I193" s="102"/>
      <c r="J193" s="15"/>
      <c r="K193" s="101"/>
      <c r="L193" s="101">
        <f t="shared" si="112"/>
        <v>0</v>
      </c>
      <c r="M193" s="101">
        <f t="shared" si="108"/>
        <v>0</v>
      </c>
      <c r="N193" s="103">
        <f t="shared" si="113"/>
        <v>112.5</v>
      </c>
      <c r="O193" s="101">
        <f t="shared" si="109"/>
        <v>225</v>
      </c>
      <c r="P193" s="101">
        <v>0</v>
      </c>
      <c r="Q193" s="101">
        <f t="shared" si="114"/>
        <v>225</v>
      </c>
      <c r="R193" s="93" t="s">
        <v>51</v>
      </c>
      <c r="S193" s="110"/>
      <c r="T193" s="110"/>
      <c r="U193" s="84">
        <v>5</v>
      </c>
      <c r="V193" s="85">
        <v>5.04</v>
      </c>
      <c r="W193" s="84">
        <v>5.0999999999999996</v>
      </c>
      <c r="X193" s="84">
        <v>90</v>
      </c>
      <c r="Y193" s="84">
        <f t="shared" si="110"/>
        <v>225</v>
      </c>
      <c r="Z193" s="84">
        <v>700</v>
      </c>
      <c r="AA193" s="110"/>
      <c r="AB193" s="43"/>
      <c r="AC193" s="43"/>
      <c r="AD193" s="43"/>
    </row>
    <row r="194" spans="1:30">
      <c r="A194" s="207"/>
      <c r="B194" s="95" t="s">
        <v>272</v>
      </c>
      <c r="C194" s="88" t="s">
        <v>251</v>
      </c>
      <c r="D194" s="88">
        <v>12367</v>
      </c>
      <c r="E194" s="88">
        <v>12340</v>
      </c>
      <c r="F194" s="88">
        <f t="shared" ref="F194:F195" si="124">IF((D194&gt;E194),(D194-E194),(0))/1</f>
        <v>27</v>
      </c>
      <c r="G194" s="89">
        <f t="shared" ref="G194:G195" si="125">IF((F194&gt;100),(100*U194), (F194*U194))</f>
        <v>135</v>
      </c>
      <c r="H194" s="14">
        <f t="shared" ref="H194:H195" si="126">IF((F194&gt;100),(F194-100),(0))</f>
        <v>0</v>
      </c>
      <c r="I194" s="90">
        <f t="shared" ref="I194:I195" si="127">IF((H194&gt;100),(100*V194),(H194*V194))</f>
        <v>0</v>
      </c>
      <c r="J194" s="14">
        <f t="shared" ref="J194:J195" si="128">IF((H194&gt;100),(H194-100),(0))</f>
        <v>0</v>
      </c>
      <c r="K194" s="89">
        <f t="shared" ref="K194:K195" si="129">IF((J194&gt;0),(J194*W194),(0))</f>
        <v>0</v>
      </c>
      <c r="L194" s="89">
        <f t="shared" ref="L194:L195" si="130">(G194+I194+K194)*1</f>
        <v>135</v>
      </c>
      <c r="M194" s="89">
        <f t="shared" ref="M194:M195" si="131">L194*50%</f>
        <v>67.5</v>
      </c>
      <c r="N194" s="91">
        <f t="shared" ref="N194:N195" si="132">IF((Y194&gt;0),Y194,130)*50%</f>
        <v>112.5</v>
      </c>
      <c r="O194" s="89">
        <f t="shared" ref="O194:O195" si="133">IF((F194&gt;0),0,(Y194))</f>
        <v>0</v>
      </c>
      <c r="P194" s="89">
        <v>0</v>
      </c>
      <c r="Q194" s="89">
        <f t="shared" ref="Q194:Q195" si="134">IF((M194&gt;0),(M194+N194+P194),(Y194)+(P194))</f>
        <v>180</v>
      </c>
      <c r="R194" s="93" t="s">
        <v>51</v>
      </c>
      <c r="S194" s="110"/>
      <c r="T194" s="110"/>
      <c r="U194" s="84">
        <v>5</v>
      </c>
      <c r="V194" s="85">
        <v>5.04</v>
      </c>
      <c r="W194" s="84">
        <v>5.0999999999999996</v>
      </c>
      <c r="X194" s="84">
        <v>90</v>
      </c>
      <c r="Y194" s="84">
        <f t="shared" si="110"/>
        <v>225</v>
      </c>
      <c r="Z194" s="84">
        <v>700</v>
      </c>
      <c r="AA194" s="110"/>
      <c r="AB194" s="43"/>
      <c r="AC194" s="43"/>
      <c r="AD194" s="43"/>
    </row>
    <row r="195" spans="1:30">
      <c r="A195" s="207"/>
      <c r="B195" s="95" t="s">
        <v>274</v>
      </c>
      <c r="C195" s="88" t="s">
        <v>252</v>
      </c>
      <c r="D195" s="88">
        <v>36179</v>
      </c>
      <c r="E195" s="88">
        <v>35837</v>
      </c>
      <c r="F195" s="88">
        <f t="shared" si="124"/>
        <v>342</v>
      </c>
      <c r="G195" s="89">
        <f t="shared" si="125"/>
        <v>500</v>
      </c>
      <c r="H195" s="14">
        <f t="shared" si="126"/>
        <v>242</v>
      </c>
      <c r="I195" s="90">
        <f t="shared" si="127"/>
        <v>504</v>
      </c>
      <c r="J195" s="14">
        <f t="shared" si="128"/>
        <v>142</v>
      </c>
      <c r="K195" s="89">
        <f t="shared" si="129"/>
        <v>724.19999999999993</v>
      </c>
      <c r="L195" s="89">
        <f t="shared" si="130"/>
        <v>1728.1999999999998</v>
      </c>
      <c r="M195" s="89">
        <f t="shared" si="131"/>
        <v>864.09999999999991</v>
      </c>
      <c r="N195" s="91">
        <f t="shared" si="132"/>
        <v>112.5</v>
      </c>
      <c r="O195" s="89">
        <f t="shared" si="133"/>
        <v>0</v>
      </c>
      <c r="P195" s="89">
        <v>0</v>
      </c>
      <c r="Q195" s="89">
        <f t="shared" si="134"/>
        <v>976.59999999999991</v>
      </c>
      <c r="R195" s="93" t="s">
        <v>51</v>
      </c>
      <c r="S195" s="110"/>
      <c r="T195" s="110"/>
      <c r="U195" s="84">
        <v>5</v>
      </c>
      <c r="V195" s="85">
        <v>5.04</v>
      </c>
      <c r="W195" s="84">
        <v>5.0999999999999996</v>
      </c>
      <c r="X195" s="84">
        <v>90</v>
      </c>
      <c r="Y195" s="84">
        <f t="shared" si="110"/>
        <v>225</v>
      </c>
      <c r="Z195" s="84">
        <v>700</v>
      </c>
      <c r="AA195" s="110"/>
      <c r="AB195" s="43"/>
      <c r="AC195" s="43"/>
      <c r="AD195" s="43"/>
    </row>
    <row r="196" spans="1:30">
      <c r="A196" s="207"/>
      <c r="B196" s="95" t="s">
        <v>274</v>
      </c>
      <c r="C196" s="88" t="s">
        <v>254</v>
      </c>
      <c r="D196" s="88"/>
      <c r="E196" s="88"/>
      <c r="F196" s="88"/>
      <c r="G196" s="89"/>
      <c r="H196" s="14"/>
      <c r="I196" s="90"/>
      <c r="J196" s="14"/>
      <c r="K196" s="89"/>
      <c r="L196" s="89"/>
      <c r="M196" s="89"/>
      <c r="N196" s="91"/>
      <c r="O196" s="89"/>
      <c r="P196" s="89"/>
      <c r="Q196" s="89"/>
      <c r="R196" s="93" t="s">
        <v>51</v>
      </c>
      <c r="S196" s="110"/>
      <c r="T196" s="110"/>
      <c r="U196" s="84">
        <v>5</v>
      </c>
      <c r="V196" s="85">
        <v>5.04</v>
      </c>
      <c r="W196" s="84">
        <v>5.0999999999999996</v>
      </c>
      <c r="X196" s="84">
        <v>90</v>
      </c>
      <c r="Y196" s="84">
        <f t="shared" si="110"/>
        <v>225</v>
      </c>
      <c r="Z196" s="84">
        <v>700</v>
      </c>
      <c r="AA196" s="110"/>
      <c r="AB196" s="43"/>
      <c r="AC196" s="43"/>
      <c r="AD196" s="43"/>
    </row>
    <row r="197" spans="1:30">
      <c r="A197" s="207"/>
      <c r="B197" s="95" t="s">
        <v>256</v>
      </c>
      <c r="C197" s="88" t="s">
        <v>255</v>
      </c>
      <c r="D197" s="88">
        <v>36864</v>
      </c>
      <c r="E197" s="88">
        <v>36655</v>
      </c>
      <c r="F197" s="88">
        <f t="shared" ref="F197" si="135">IF((D197&gt;E197),(D197-E197),(0))/1</f>
        <v>209</v>
      </c>
      <c r="G197" s="89">
        <f t="shared" ref="G197" si="136">IF((F197&gt;100),(100*U197), (F197*U197))</f>
        <v>500</v>
      </c>
      <c r="H197" s="14">
        <f t="shared" ref="H197" si="137">IF((F197&gt;100),(F197-100),(0))</f>
        <v>109</v>
      </c>
      <c r="I197" s="90">
        <f t="shared" ref="I197" si="138">IF((H197&gt;100),(100*V197),(H197*V197))</f>
        <v>504</v>
      </c>
      <c r="J197" s="14">
        <f t="shared" ref="J197" si="139">IF((H197&gt;100),(H197-100),(0))</f>
        <v>9</v>
      </c>
      <c r="K197" s="89">
        <f t="shared" ref="K197" si="140">IF((J197&gt;0),(J197*W197),(0))</f>
        <v>45.9</v>
      </c>
      <c r="L197" s="89">
        <f t="shared" ref="L197" si="141">(G197+I197+K197)*1</f>
        <v>1049.9000000000001</v>
      </c>
      <c r="M197" s="89">
        <f t="shared" ref="M197" si="142">L197*50%</f>
        <v>524.95000000000005</v>
      </c>
      <c r="N197" s="91">
        <f t="shared" ref="N197" si="143">IF((Y197&gt;0),Y197,130)*50%</f>
        <v>112.5</v>
      </c>
      <c r="O197" s="89">
        <f t="shared" ref="O197" si="144">IF((F197&gt;0),0,(Y197))</f>
        <v>0</v>
      </c>
      <c r="P197" s="89">
        <v>0</v>
      </c>
      <c r="Q197" s="89">
        <f t="shared" ref="Q197" si="145">IF((M197&gt;0),(M197+N197+P197),(Y197)+(P197))</f>
        <v>637.45000000000005</v>
      </c>
      <c r="R197" s="93" t="s">
        <v>51</v>
      </c>
      <c r="S197" s="110"/>
      <c r="T197" s="110"/>
      <c r="U197" s="84">
        <v>5</v>
      </c>
      <c r="V197" s="85">
        <v>5.04</v>
      </c>
      <c r="W197" s="84">
        <v>5.0999999999999996</v>
      </c>
      <c r="X197" s="84">
        <v>90</v>
      </c>
      <c r="Y197" s="84">
        <f t="shared" si="110"/>
        <v>225</v>
      </c>
      <c r="Z197" s="84">
        <v>700</v>
      </c>
      <c r="AA197" s="110"/>
      <c r="AB197" s="43"/>
      <c r="AC197" s="43"/>
      <c r="AD197" s="43"/>
    </row>
    <row r="198" spans="1:30">
      <c r="A198" s="207"/>
      <c r="B198" s="95" t="s">
        <v>273</v>
      </c>
      <c r="C198" s="88" t="s">
        <v>257</v>
      </c>
      <c r="D198" s="88">
        <v>40440</v>
      </c>
      <c r="E198" s="88">
        <v>40042</v>
      </c>
      <c r="F198" s="88">
        <f>IF((D198&gt;E198),(D198-E198),(0))/1</f>
        <v>398</v>
      </c>
      <c r="G198" s="89">
        <f t="shared" si="103"/>
        <v>500</v>
      </c>
      <c r="H198" s="14">
        <f t="shared" si="104"/>
        <v>298</v>
      </c>
      <c r="I198" s="90">
        <f t="shared" si="105"/>
        <v>504</v>
      </c>
      <c r="J198" s="14">
        <f t="shared" si="106"/>
        <v>198</v>
      </c>
      <c r="K198" s="89">
        <f t="shared" si="107"/>
        <v>1009.8</v>
      </c>
      <c r="L198" s="89">
        <f>(G198+I198+K198)*1</f>
        <v>2013.8</v>
      </c>
      <c r="M198" s="89">
        <f t="shared" si="108"/>
        <v>1006.9</v>
      </c>
      <c r="N198" s="91">
        <f t="shared" si="113"/>
        <v>112.5</v>
      </c>
      <c r="O198" s="89">
        <f t="shared" si="109"/>
        <v>0</v>
      </c>
      <c r="P198" s="89">
        <v>0</v>
      </c>
      <c r="Q198" s="89">
        <f t="shared" si="114"/>
        <v>1119.4000000000001</v>
      </c>
      <c r="R198" s="93" t="s">
        <v>51</v>
      </c>
      <c r="S198" s="110"/>
      <c r="T198" s="110"/>
      <c r="U198" s="84">
        <v>5</v>
      </c>
      <c r="V198" s="85">
        <v>5.04</v>
      </c>
      <c r="W198" s="84">
        <v>5.0999999999999996</v>
      </c>
      <c r="X198" s="84">
        <v>90</v>
      </c>
      <c r="Y198" s="84">
        <f t="shared" si="110"/>
        <v>225</v>
      </c>
      <c r="Z198" s="84">
        <v>700</v>
      </c>
      <c r="AA198" s="110"/>
      <c r="AB198" s="43"/>
      <c r="AC198" s="43"/>
      <c r="AD198" s="43"/>
    </row>
    <row r="199" spans="1:30" ht="15.75" customHeight="1">
      <c r="A199" s="207"/>
      <c r="B199" s="95" t="s">
        <v>101</v>
      </c>
      <c r="C199" s="88" t="s">
        <v>258</v>
      </c>
      <c r="D199" s="100"/>
      <c r="E199" s="100">
        <v>29910</v>
      </c>
      <c r="F199" s="100">
        <f t="shared" ref="F199" si="146">IF((D199&gt;E199),(D199-E199),(0))/1</f>
        <v>0</v>
      </c>
      <c r="G199" s="101">
        <f t="shared" ref="G199" si="147">IF((F199&gt;100),(100*U199), (F199*U199))</f>
        <v>0</v>
      </c>
      <c r="H199" s="15">
        <f t="shared" ref="H199" si="148">IF((F199&gt;100),(F199-100),(0))</f>
        <v>0</v>
      </c>
      <c r="I199" s="102">
        <f t="shared" ref="I199" si="149">IF((H199&gt;100),(100*V199),(H199*V199))</f>
        <v>0</v>
      </c>
      <c r="J199" s="15">
        <f t="shared" ref="J199" si="150">IF((H199&gt;100),(H199-100),(0))</f>
        <v>0</v>
      </c>
      <c r="K199" s="101">
        <f t="shared" ref="K199" si="151">IF((J199&gt;0),(J199*W199),(0))</f>
        <v>0</v>
      </c>
      <c r="L199" s="101">
        <f t="shared" ref="L199" si="152">(G199+I199+K199)*1</f>
        <v>0</v>
      </c>
      <c r="M199" s="101">
        <f t="shared" ref="M199" si="153">L199*50%</f>
        <v>0</v>
      </c>
      <c r="N199" s="103">
        <f t="shared" ref="N199" si="154">IF((Y199&gt;0),Y199,130)*50%</f>
        <v>112.5</v>
      </c>
      <c r="O199" s="101">
        <f t="shared" ref="O199" si="155">IF((F199&gt;0),0,(Y199))</f>
        <v>225</v>
      </c>
      <c r="P199" s="101">
        <v>0</v>
      </c>
      <c r="Q199" s="101">
        <f t="shared" ref="Q199" si="156">IF((M199&gt;0),(M199+N199+P199),(Y199)+(P199))</f>
        <v>225</v>
      </c>
      <c r="R199" s="93" t="s">
        <v>51</v>
      </c>
      <c r="S199" s="126"/>
      <c r="T199" s="110"/>
      <c r="U199" s="84">
        <v>5</v>
      </c>
      <c r="V199" s="85">
        <v>5.04</v>
      </c>
      <c r="W199" s="84">
        <v>5.0999999999999996</v>
      </c>
      <c r="X199" s="84">
        <v>90</v>
      </c>
      <c r="Y199" s="84">
        <f t="shared" si="110"/>
        <v>225</v>
      </c>
      <c r="Z199" s="84">
        <v>700</v>
      </c>
      <c r="AA199" s="110"/>
      <c r="AB199" s="43"/>
      <c r="AC199" s="43"/>
      <c r="AD199" s="43"/>
    </row>
    <row r="200" spans="1:30">
      <c r="A200" s="207"/>
      <c r="B200" s="95" t="s">
        <v>101</v>
      </c>
      <c r="C200" s="88" t="s">
        <v>260</v>
      </c>
      <c r="D200" s="88"/>
      <c r="E200" s="88"/>
      <c r="F200" s="88"/>
      <c r="G200" s="89"/>
      <c r="H200" s="14"/>
      <c r="I200" s="90"/>
      <c r="J200" s="14"/>
      <c r="K200" s="89"/>
      <c r="L200" s="89"/>
      <c r="M200" s="89"/>
      <c r="N200" s="91"/>
      <c r="O200" s="89"/>
      <c r="P200" s="89"/>
      <c r="Q200" s="89"/>
      <c r="R200" s="93" t="s">
        <v>51</v>
      </c>
      <c r="S200" s="110"/>
      <c r="T200" s="110"/>
      <c r="U200" s="84">
        <v>5</v>
      </c>
      <c r="V200" s="85">
        <v>5.04</v>
      </c>
      <c r="W200" s="84">
        <v>5.0999999999999996</v>
      </c>
      <c r="X200" s="84">
        <v>90</v>
      </c>
      <c r="Y200" s="84">
        <f t="shared" si="110"/>
        <v>225</v>
      </c>
      <c r="Z200" s="84">
        <v>700</v>
      </c>
      <c r="AA200" s="110"/>
      <c r="AB200" s="43"/>
      <c r="AC200" s="43"/>
      <c r="AD200" s="43"/>
    </row>
    <row r="201" spans="1:30">
      <c r="A201" s="207"/>
      <c r="B201" s="95" t="s">
        <v>263</v>
      </c>
      <c r="C201" s="88" t="s">
        <v>261</v>
      </c>
      <c r="D201" s="88">
        <v>44031</v>
      </c>
      <c r="E201" s="88">
        <v>43871</v>
      </c>
      <c r="F201" s="88">
        <f t="shared" ref="F201" si="157">IF((D201&gt;E201),(D201-E201),(0))/1</f>
        <v>160</v>
      </c>
      <c r="G201" s="89">
        <f t="shared" ref="G201" si="158">IF((F201&gt;100),(100*U201), (F201*U201))</f>
        <v>500</v>
      </c>
      <c r="H201" s="14">
        <f t="shared" ref="H201" si="159">IF((F201&gt;100),(F201-100),(0))</f>
        <v>60</v>
      </c>
      <c r="I201" s="90">
        <f t="shared" ref="I201" si="160">IF((H201&gt;100),(100*V201),(H201*V201))</f>
        <v>302.39999999999998</v>
      </c>
      <c r="J201" s="14">
        <f t="shared" ref="J201" si="161">IF((H201&gt;100),(H201-100),(0))</f>
        <v>0</v>
      </c>
      <c r="K201" s="89">
        <f t="shared" ref="K201" si="162">IF((J201&gt;0),(J201*W201),(0))</f>
        <v>0</v>
      </c>
      <c r="L201" s="89">
        <f t="shared" ref="L201" si="163">(G201+I201+K201)*1</f>
        <v>802.4</v>
      </c>
      <c r="M201" s="89">
        <f t="shared" ref="M201" si="164">L201*50%</f>
        <v>401.2</v>
      </c>
      <c r="N201" s="91">
        <f t="shared" ref="N201" si="165">IF((Y201&gt;0),Y201,130)*50%</f>
        <v>112.5</v>
      </c>
      <c r="O201" s="89">
        <f t="shared" ref="O201" si="166">IF((F201&gt;0),0,(Y201))</f>
        <v>0</v>
      </c>
      <c r="P201" s="89">
        <v>0</v>
      </c>
      <c r="Q201" s="89">
        <f t="shared" ref="Q201" si="167">IF((M201&gt;0),(M201+N201+P201),(Y201)+(P201))</f>
        <v>513.70000000000005</v>
      </c>
      <c r="R201" s="93" t="s">
        <v>51</v>
      </c>
      <c r="S201" s="110"/>
      <c r="T201" s="110"/>
      <c r="U201" s="84">
        <v>5</v>
      </c>
      <c r="V201" s="85">
        <v>5.04</v>
      </c>
      <c r="W201" s="84">
        <v>5.0999999999999996</v>
      </c>
      <c r="X201" s="84">
        <v>90</v>
      </c>
      <c r="Y201" s="84">
        <f t="shared" si="110"/>
        <v>225</v>
      </c>
      <c r="Z201" s="84">
        <v>700</v>
      </c>
      <c r="AA201" s="110"/>
      <c r="AB201" s="43"/>
      <c r="AC201" s="43"/>
      <c r="AD201" s="43"/>
    </row>
    <row r="202" spans="1:30">
      <c r="A202" s="207"/>
      <c r="B202" s="95" t="s">
        <v>253</v>
      </c>
      <c r="C202" s="88" t="s">
        <v>262</v>
      </c>
      <c r="D202" s="88">
        <v>22923</v>
      </c>
      <c r="E202" s="88">
        <v>22650</v>
      </c>
      <c r="F202" s="88">
        <f>IF((D202&gt;E202),(D202-E202),(0))/1</f>
        <v>273</v>
      </c>
      <c r="G202" s="89">
        <f t="shared" ref="G202" si="168">IF((F202&gt;100),(100*U202), (F202*U202))</f>
        <v>500</v>
      </c>
      <c r="H202" s="14">
        <f t="shared" ref="H202" si="169">IF((F202&gt;100),(F202-100),(0))</f>
        <v>173</v>
      </c>
      <c r="I202" s="90">
        <f t="shared" ref="I202" si="170">IF((H202&gt;100),(100*V202),(H202*V202))</f>
        <v>504</v>
      </c>
      <c r="J202" s="14">
        <f t="shared" ref="J202" si="171">IF((H202&gt;100),(H202-100),(0))</f>
        <v>73</v>
      </c>
      <c r="K202" s="89">
        <f t="shared" ref="K202" si="172">IF((J202&gt;0),(J202*W202),(0))</f>
        <v>372.29999999999995</v>
      </c>
      <c r="L202" s="89">
        <f>(G202+I202+K202)*1</f>
        <v>1376.3</v>
      </c>
      <c r="M202" s="89">
        <f t="shared" ref="M202" si="173">L202*50%</f>
        <v>688.15</v>
      </c>
      <c r="N202" s="91">
        <f t="shared" ref="N202" si="174">IF((Y202&gt;0),Y202,130)*50%</f>
        <v>112.5</v>
      </c>
      <c r="O202" s="89">
        <f t="shared" ref="O202" si="175">IF((F202&gt;0),0,(Y202))</f>
        <v>0</v>
      </c>
      <c r="P202" s="89">
        <v>0</v>
      </c>
      <c r="Q202" s="89">
        <f t="shared" ref="Q202" si="176">IF((M202&gt;0),(M202+N202+P202),(Y202)+(P202))</f>
        <v>800.65</v>
      </c>
      <c r="R202" s="93" t="s">
        <v>51</v>
      </c>
      <c r="S202" s="110"/>
      <c r="T202" s="110"/>
      <c r="U202" s="84">
        <v>5</v>
      </c>
      <c r="V202" s="85">
        <v>5.04</v>
      </c>
      <c r="W202" s="84">
        <v>5.0999999999999996</v>
      </c>
      <c r="X202" s="84">
        <v>90</v>
      </c>
      <c r="Y202" s="84">
        <f t="shared" si="110"/>
        <v>225</v>
      </c>
      <c r="Z202" s="84">
        <v>700</v>
      </c>
      <c r="AA202" s="110"/>
      <c r="AB202" s="43"/>
      <c r="AC202" s="43"/>
      <c r="AD202" s="43"/>
    </row>
    <row r="203" spans="1:30">
      <c r="A203" s="207"/>
      <c r="B203" s="95" t="s">
        <v>264</v>
      </c>
      <c r="C203" s="88" t="s">
        <v>268</v>
      </c>
      <c r="D203" s="96">
        <v>21781</v>
      </c>
      <c r="E203" s="96">
        <v>21636</v>
      </c>
      <c r="F203" s="88">
        <f t="shared" si="111"/>
        <v>145</v>
      </c>
      <c r="G203" s="89">
        <f t="shared" si="103"/>
        <v>500</v>
      </c>
      <c r="H203" s="14">
        <f t="shared" si="104"/>
        <v>45</v>
      </c>
      <c r="I203" s="90">
        <f t="shared" si="105"/>
        <v>226.8</v>
      </c>
      <c r="J203" s="14">
        <f t="shared" si="106"/>
        <v>0</v>
      </c>
      <c r="K203" s="89">
        <f t="shared" si="107"/>
        <v>0</v>
      </c>
      <c r="L203" s="89">
        <f t="shared" si="112"/>
        <v>726.8</v>
      </c>
      <c r="M203" s="89">
        <f t="shared" si="108"/>
        <v>363.4</v>
      </c>
      <c r="N203" s="91">
        <f t="shared" si="113"/>
        <v>112.5</v>
      </c>
      <c r="O203" s="89">
        <f t="shared" si="109"/>
        <v>0</v>
      </c>
      <c r="P203" s="89">
        <v>0</v>
      </c>
      <c r="Q203" s="89">
        <f t="shared" si="114"/>
        <v>475.9</v>
      </c>
      <c r="R203" s="93" t="s">
        <v>51</v>
      </c>
      <c r="S203" s="126"/>
      <c r="T203" s="110"/>
      <c r="U203" s="84">
        <v>5</v>
      </c>
      <c r="V203" s="85">
        <v>5.04</v>
      </c>
      <c r="W203" s="84">
        <v>5.0999999999999996</v>
      </c>
      <c r="X203" s="84">
        <v>90</v>
      </c>
      <c r="Y203" s="84">
        <f t="shared" si="110"/>
        <v>225</v>
      </c>
      <c r="Z203" s="84">
        <v>700</v>
      </c>
      <c r="AA203" s="110"/>
      <c r="AB203" s="43"/>
      <c r="AC203" s="43"/>
      <c r="AD203" s="43"/>
    </row>
    <row r="204" spans="1:30">
      <c r="A204" s="207"/>
      <c r="B204" s="95" t="s">
        <v>101</v>
      </c>
      <c r="C204" s="88" t="s">
        <v>269</v>
      </c>
      <c r="D204" s="100"/>
      <c r="E204" s="100"/>
      <c r="F204" s="100">
        <f t="shared" si="111"/>
        <v>0</v>
      </c>
      <c r="G204" s="101">
        <f t="shared" si="103"/>
        <v>0</v>
      </c>
      <c r="H204" s="15">
        <f t="shared" si="104"/>
        <v>0</v>
      </c>
      <c r="I204" s="102">
        <f t="shared" si="105"/>
        <v>0</v>
      </c>
      <c r="J204" s="15">
        <f t="shared" si="106"/>
        <v>0</v>
      </c>
      <c r="K204" s="101">
        <f t="shared" si="107"/>
        <v>0</v>
      </c>
      <c r="L204" s="101">
        <f t="shared" si="112"/>
        <v>0</v>
      </c>
      <c r="M204" s="101">
        <f t="shared" si="108"/>
        <v>0</v>
      </c>
      <c r="N204" s="103">
        <f t="shared" si="113"/>
        <v>112.5</v>
      </c>
      <c r="O204" s="101">
        <f t="shared" si="109"/>
        <v>225</v>
      </c>
      <c r="P204" s="101">
        <v>0</v>
      </c>
      <c r="Q204" s="101">
        <f t="shared" si="114"/>
        <v>225</v>
      </c>
      <c r="R204" s="93" t="s">
        <v>51</v>
      </c>
      <c r="S204" s="110"/>
      <c r="T204" s="110"/>
      <c r="U204" s="84">
        <v>5</v>
      </c>
      <c r="V204" s="85">
        <v>5.04</v>
      </c>
      <c r="W204" s="84">
        <v>5.0999999999999996</v>
      </c>
      <c r="X204" s="84">
        <v>90</v>
      </c>
      <c r="Y204" s="84">
        <f t="shared" si="110"/>
        <v>225</v>
      </c>
      <c r="Z204" s="84">
        <v>700</v>
      </c>
      <c r="AA204" s="110"/>
      <c r="AB204" s="43"/>
      <c r="AC204" s="43"/>
      <c r="AD204" s="43"/>
    </row>
    <row r="205" spans="1:30">
      <c r="A205" s="213"/>
      <c r="B205" s="214"/>
      <c r="C205" s="141"/>
      <c r="D205" s="215"/>
      <c r="E205" s="215"/>
      <c r="F205" s="215"/>
      <c r="G205" s="94"/>
      <c r="H205" s="30"/>
      <c r="I205" s="216"/>
      <c r="J205" s="30"/>
      <c r="K205" s="94"/>
      <c r="L205" s="94"/>
      <c r="M205" s="94"/>
      <c r="N205" s="217"/>
      <c r="O205" s="94"/>
      <c r="P205" s="94"/>
      <c r="Q205" s="94"/>
      <c r="R205" s="145"/>
      <c r="S205" s="110"/>
      <c r="T205" s="110"/>
      <c r="U205" s="84"/>
      <c r="V205" s="85"/>
      <c r="W205" s="84"/>
      <c r="X205" s="84"/>
      <c r="Y205" s="84"/>
      <c r="Z205" s="84"/>
      <c r="AA205" s="110"/>
      <c r="AB205" s="43"/>
      <c r="AC205" s="43"/>
      <c r="AD205" s="43"/>
    </row>
    <row r="206" spans="1:30">
      <c r="A206" s="213"/>
      <c r="B206" s="214"/>
      <c r="C206" s="141"/>
      <c r="D206" s="215"/>
      <c r="E206" s="215"/>
      <c r="F206" s="215"/>
      <c r="G206" s="94"/>
      <c r="H206" s="30"/>
      <c r="I206" s="216"/>
      <c r="J206" s="30"/>
      <c r="K206" s="94"/>
      <c r="L206" s="94"/>
      <c r="M206" s="94"/>
      <c r="N206" s="217"/>
      <c r="O206" s="94"/>
      <c r="P206" s="94"/>
      <c r="Q206" s="94"/>
      <c r="R206" s="145"/>
      <c r="S206" s="45"/>
      <c r="T206" s="45"/>
      <c r="U206" s="218"/>
      <c r="V206" s="55"/>
      <c r="W206" s="218"/>
      <c r="X206" s="218"/>
      <c r="Y206" s="218"/>
      <c r="Z206" s="218"/>
      <c r="AA206" s="43"/>
      <c r="AB206" s="43"/>
      <c r="AC206" s="43"/>
      <c r="AD206" s="43"/>
    </row>
    <row r="207" spans="1:30">
      <c r="A207" s="213"/>
      <c r="B207" s="214"/>
      <c r="C207" s="141"/>
      <c r="D207" s="215"/>
      <c r="E207" s="215"/>
      <c r="F207" s="215"/>
      <c r="G207" s="94"/>
      <c r="H207" s="30"/>
      <c r="I207" s="216"/>
      <c r="J207" s="30"/>
      <c r="K207" s="94"/>
      <c r="L207" s="94"/>
      <c r="M207" s="94"/>
      <c r="N207" s="217"/>
      <c r="O207" s="94"/>
      <c r="P207" s="94"/>
      <c r="Q207" s="94"/>
      <c r="R207" s="145"/>
      <c r="S207" s="45"/>
      <c r="T207" s="45"/>
      <c r="U207" s="218"/>
      <c r="V207" s="55"/>
      <c r="W207" s="218"/>
      <c r="X207" s="218"/>
      <c r="Y207" s="218"/>
      <c r="Z207" s="218"/>
      <c r="AA207" s="43"/>
      <c r="AB207" s="43"/>
      <c r="AC207" s="43"/>
      <c r="AD207" s="43"/>
    </row>
    <row r="208" spans="1:30">
      <c r="A208" s="26"/>
      <c r="B208" s="27"/>
      <c r="C208" s="6"/>
      <c r="D208" s="6"/>
      <c r="E208" s="6"/>
      <c r="F208" s="6"/>
      <c r="G208" s="5"/>
      <c r="H208" s="9"/>
      <c r="I208" s="10"/>
      <c r="J208" s="11"/>
      <c r="K208" s="5"/>
      <c r="L208" s="5"/>
      <c r="M208" s="5"/>
      <c r="N208" s="8"/>
      <c r="O208" s="5"/>
      <c r="P208" s="5"/>
      <c r="Q208" s="5"/>
      <c r="R208" s="4"/>
      <c r="S208" s="7"/>
      <c r="T208" s="7"/>
      <c r="U208" s="35"/>
      <c r="V208" s="36"/>
      <c r="W208" s="35"/>
      <c r="X208" s="35"/>
      <c r="Y208" s="35"/>
      <c r="Z208" s="35"/>
    </row>
    <row r="209" spans="1:26">
      <c r="A209" s="26"/>
      <c r="B209" s="27"/>
      <c r="C209" s="6"/>
      <c r="D209" s="28"/>
      <c r="E209" s="28"/>
      <c r="F209" s="28"/>
      <c r="G209" s="29"/>
      <c r="H209" s="30"/>
      <c r="I209" s="31"/>
      <c r="J209" s="32"/>
      <c r="K209" s="29"/>
      <c r="L209" s="29"/>
      <c r="M209" s="29"/>
      <c r="N209" s="33"/>
      <c r="O209" s="29"/>
      <c r="P209" s="29"/>
      <c r="Q209" s="29"/>
      <c r="R209" s="4"/>
      <c r="S209" s="1"/>
      <c r="T209" s="1"/>
      <c r="U209" s="3"/>
      <c r="V209" s="2"/>
      <c r="W209" s="3"/>
      <c r="X209" s="3"/>
      <c r="Y209" s="3"/>
      <c r="Z209" s="3"/>
    </row>
    <row r="210" spans="1:26">
      <c r="A210" s="26"/>
      <c r="B210" s="27"/>
      <c r="C210" s="6"/>
      <c r="D210" s="28"/>
      <c r="E210" s="28"/>
      <c r="F210" s="28"/>
      <c r="G210" s="29"/>
      <c r="H210" s="30"/>
      <c r="I210" s="31"/>
      <c r="J210" s="32"/>
      <c r="K210" s="29"/>
      <c r="L210" s="29"/>
      <c r="M210" s="29"/>
      <c r="N210" s="33"/>
      <c r="O210" s="29"/>
      <c r="P210" s="29"/>
      <c r="Q210" s="29"/>
      <c r="R210" s="4"/>
      <c r="S210" s="1"/>
      <c r="T210" s="1"/>
      <c r="U210" s="3"/>
      <c r="V210" s="2"/>
      <c r="W210" s="3"/>
      <c r="X210" s="3"/>
      <c r="Y210" s="3"/>
      <c r="Z210" s="3"/>
    </row>
    <row r="211" spans="1:26">
      <c r="A211" s="26"/>
      <c r="B211" s="27"/>
      <c r="C211" s="6"/>
      <c r="D211" s="28"/>
      <c r="E211" s="28"/>
      <c r="F211" s="28"/>
      <c r="G211" s="29"/>
      <c r="H211" s="30"/>
      <c r="I211" s="31"/>
      <c r="J211" s="32"/>
      <c r="K211" s="29"/>
      <c r="L211" s="29"/>
      <c r="M211" s="29"/>
      <c r="N211" s="33"/>
      <c r="O211" s="29"/>
      <c r="P211" s="29"/>
      <c r="Q211" s="29"/>
      <c r="R211" s="4"/>
      <c r="S211" s="1"/>
      <c r="T211" s="1"/>
      <c r="U211" s="3"/>
      <c r="V211" s="2"/>
      <c r="W211" s="3"/>
      <c r="X211" s="3"/>
      <c r="Y211" s="3"/>
      <c r="Z211" s="3"/>
    </row>
    <row r="212" spans="1:26">
      <c r="A212" s="26"/>
      <c r="B212" s="27"/>
      <c r="C212" s="6"/>
      <c r="D212" s="28"/>
      <c r="E212" s="28"/>
      <c r="F212" s="28"/>
      <c r="G212" s="29"/>
      <c r="H212" s="30"/>
      <c r="I212" s="31"/>
      <c r="J212" s="32"/>
      <c r="K212" s="29"/>
      <c r="L212" s="29"/>
      <c r="M212" s="29"/>
      <c r="N212" s="33"/>
      <c r="O212" s="29"/>
      <c r="P212" s="29"/>
      <c r="Q212" s="29"/>
      <c r="R212" s="4"/>
      <c r="S212" s="1"/>
      <c r="T212" s="1"/>
      <c r="U212" s="3"/>
      <c r="V212" s="2"/>
      <c r="W212" s="3"/>
      <c r="X212" s="3"/>
      <c r="Y212" s="3"/>
      <c r="Z212" s="3"/>
    </row>
    <row r="213" spans="1:26">
      <c r="A213" s="26"/>
      <c r="B213" s="27"/>
      <c r="C213" s="6"/>
      <c r="D213" s="28"/>
      <c r="E213" s="28"/>
      <c r="F213" s="28"/>
      <c r="G213" s="29"/>
      <c r="H213" s="30"/>
      <c r="I213" s="31"/>
      <c r="J213" s="32"/>
      <c r="K213" s="29"/>
      <c r="L213" s="29"/>
      <c r="M213" s="29"/>
      <c r="N213" s="33"/>
      <c r="O213" s="29"/>
      <c r="P213" s="29"/>
      <c r="Q213" s="29"/>
      <c r="R213" s="4"/>
      <c r="S213" s="1"/>
      <c r="T213" s="1"/>
      <c r="U213" s="3"/>
      <c r="V213" s="2"/>
      <c r="W213" s="3"/>
      <c r="X213" s="3"/>
      <c r="Y213" s="3"/>
      <c r="Z213" s="3"/>
    </row>
    <row r="214" spans="1:26">
      <c r="A214" s="26"/>
      <c r="B214" s="27"/>
      <c r="C214" s="6"/>
      <c r="D214" s="28"/>
      <c r="E214" s="28"/>
      <c r="F214" s="28"/>
      <c r="G214" s="29"/>
      <c r="H214" s="30"/>
      <c r="I214" s="31"/>
      <c r="J214" s="32"/>
      <c r="K214" s="29"/>
      <c r="L214" s="29"/>
      <c r="M214" s="29"/>
      <c r="N214" s="33"/>
      <c r="O214" s="29"/>
      <c r="P214" s="29"/>
      <c r="Q214" s="29"/>
      <c r="R214" s="4"/>
      <c r="S214" s="1"/>
      <c r="T214" s="1"/>
      <c r="U214" s="3"/>
      <c r="V214" s="2"/>
      <c r="W214" s="3"/>
      <c r="X214" s="3"/>
      <c r="Y214" s="3"/>
      <c r="Z214" s="3"/>
    </row>
    <row r="215" spans="1:26">
      <c r="A215" s="26"/>
      <c r="B215" s="27"/>
      <c r="C215" s="6"/>
      <c r="D215" s="28"/>
      <c r="E215" s="28"/>
      <c r="F215" s="28"/>
      <c r="G215" s="29"/>
      <c r="H215" s="30"/>
      <c r="I215" s="31"/>
      <c r="J215" s="32"/>
      <c r="K215" s="29"/>
      <c r="L215" s="29"/>
      <c r="M215" s="29"/>
      <c r="N215" s="33"/>
      <c r="O215" s="29"/>
      <c r="P215" s="29"/>
      <c r="Q215" s="29"/>
      <c r="R215" s="4"/>
      <c r="S215" s="1"/>
      <c r="T215" s="1"/>
      <c r="U215" s="3"/>
      <c r="V215" s="2"/>
      <c r="W215" s="3"/>
      <c r="X215" s="3"/>
      <c r="Y215" s="3"/>
      <c r="Z215" s="3"/>
    </row>
    <row r="216" spans="1:26">
      <c r="A216" s="26"/>
      <c r="B216" s="27"/>
      <c r="C216" s="6"/>
      <c r="D216" s="28"/>
      <c r="E216" s="28"/>
      <c r="F216" s="28"/>
      <c r="G216" s="29"/>
      <c r="H216" s="30"/>
      <c r="I216" s="31"/>
      <c r="J216" s="32"/>
      <c r="K216" s="29"/>
      <c r="L216" s="29"/>
      <c r="M216" s="29"/>
      <c r="N216" s="33"/>
      <c r="O216" s="29"/>
      <c r="P216" s="29"/>
      <c r="Q216" s="29"/>
      <c r="R216" s="4"/>
      <c r="S216" s="1"/>
      <c r="T216" s="1"/>
      <c r="U216" s="3"/>
      <c r="V216" s="2"/>
      <c r="W216" s="3"/>
      <c r="X216" s="3"/>
      <c r="Y216" s="3"/>
      <c r="Z216" s="3"/>
    </row>
    <row r="217" spans="1:26">
      <c r="A217" s="26"/>
      <c r="B217" s="27"/>
      <c r="C217" s="6"/>
      <c r="D217" s="28"/>
      <c r="E217" s="28"/>
      <c r="F217" s="28"/>
      <c r="G217" s="29"/>
      <c r="H217" s="30"/>
      <c r="I217" s="31"/>
      <c r="J217" s="32"/>
      <c r="K217" s="29"/>
      <c r="L217" s="29"/>
      <c r="M217" s="29"/>
      <c r="N217" s="33"/>
      <c r="O217" s="29"/>
      <c r="P217" s="29"/>
      <c r="Q217" s="29"/>
      <c r="R217" s="4"/>
      <c r="S217" s="1"/>
      <c r="T217" s="1"/>
      <c r="U217" s="3"/>
      <c r="V217" s="2"/>
      <c r="W217" s="3"/>
      <c r="X217" s="3"/>
      <c r="Y217" s="3"/>
      <c r="Z217" s="3"/>
    </row>
    <row r="218" spans="1:26">
      <c r="D218" s="1"/>
      <c r="E218" s="7"/>
      <c r="F218" s="6"/>
      <c r="G218" s="5"/>
      <c r="H218" s="9"/>
      <c r="I218" s="10"/>
      <c r="J218" s="11"/>
      <c r="K218" s="5"/>
      <c r="L218" s="5"/>
      <c r="M218" s="5"/>
      <c r="N218" s="8"/>
      <c r="O218" s="5"/>
      <c r="P218" s="5"/>
      <c r="Q218" s="5"/>
      <c r="R218" s="4"/>
      <c r="S218" s="1"/>
      <c r="T218" s="1"/>
      <c r="U218" s="3"/>
      <c r="V218" s="2"/>
      <c r="W218" s="3"/>
      <c r="X218" s="3"/>
      <c r="Y218" s="3"/>
      <c r="Z218" s="3"/>
    </row>
    <row r="219" spans="1:26">
      <c r="D219" s="1"/>
      <c r="E219" s="7"/>
      <c r="F219" s="6"/>
      <c r="G219" s="5"/>
      <c r="H219" s="9"/>
      <c r="I219" s="10"/>
      <c r="J219" s="11"/>
      <c r="K219" s="5"/>
      <c r="L219" s="5"/>
      <c r="M219" s="5"/>
      <c r="N219" s="8"/>
      <c r="O219" s="5"/>
      <c r="P219" s="5"/>
      <c r="Q219" s="5"/>
      <c r="R219" s="4"/>
      <c r="S219" s="1"/>
      <c r="T219" s="1"/>
      <c r="U219" s="3"/>
      <c r="V219" s="2"/>
      <c r="W219" s="3"/>
      <c r="X219" s="3"/>
      <c r="Y219" s="3"/>
      <c r="Z219" s="3"/>
    </row>
    <row r="220" spans="1:26">
      <c r="D220" s="1"/>
      <c r="E220" s="7"/>
      <c r="F220" s="6"/>
      <c r="G220" s="5"/>
      <c r="H220" s="9"/>
      <c r="I220" s="10"/>
      <c r="J220" s="11"/>
      <c r="K220" s="5"/>
      <c r="L220" s="5"/>
      <c r="M220" s="5"/>
      <c r="N220" s="8"/>
      <c r="O220" s="5"/>
      <c r="P220" s="5"/>
      <c r="Q220" s="5"/>
      <c r="R220" s="4"/>
      <c r="S220" s="1"/>
      <c r="T220" s="1"/>
      <c r="U220" s="3"/>
      <c r="V220" s="2"/>
      <c r="W220" s="3"/>
      <c r="X220" s="3"/>
      <c r="Y220" s="3"/>
      <c r="Z220" s="3"/>
    </row>
    <row r="221" spans="1:26">
      <c r="D221" s="1"/>
      <c r="E221" s="1"/>
      <c r="F221" s="1"/>
      <c r="G221" s="1"/>
      <c r="H221" s="12"/>
      <c r="I221" s="12"/>
      <c r="J221" s="12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6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</sheetData>
  <sheetProtection password="E09D" sheet="1" objects="1" scenarios="1"/>
  <mergeCells count="17">
    <mergeCell ref="A142:A174"/>
    <mergeCell ref="A183:A204"/>
    <mergeCell ref="B166:B168"/>
    <mergeCell ref="C166:C168"/>
    <mergeCell ref="B152:B154"/>
    <mergeCell ref="C152:C154"/>
    <mergeCell ref="B127:B129"/>
    <mergeCell ref="C127:C129"/>
    <mergeCell ref="B111:B113"/>
    <mergeCell ref="C111:C113"/>
    <mergeCell ref="A79:A84"/>
    <mergeCell ref="A103:A134"/>
    <mergeCell ref="B1:R2"/>
    <mergeCell ref="A9:A33"/>
    <mergeCell ref="A38:A71"/>
    <mergeCell ref="P5:Q5"/>
    <mergeCell ref="L6:M6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2025-05-09T07:30:14Z</cp:lastPrinted>
  <dcterms:created xsi:type="dcterms:W3CDTF">2014-10-09T14:42:46Z</dcterms:created>
  <dcterms:modified xsi:type="dcterms:W3CDTF">2025-06-12T07:41:27Z</dcterms:modified>
</cp:coreProperties>
</file>