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80" i="4"/>
  <c r="F149"/>
  <c r="F145"/>
  <c r="F141"/>
  <c r="F138"/>
  <c r="F128"/>
  <c r="F123"/>
  <c r="F120"/>
  <c r="F71"/>
  <c r="F66"/>
  <c r="F224"/>
  <c r="F127"/>
  <c r="F235"/>
  <c r="F157" l="1"/>
  <c r="F146"/>
  <c r="F122" l="1"/>
  <c r="F9"/>
  <c r="L232" l="1"/>
  <c r="M232" s="1"/>
  <c r="F232"/>
  <c r="F171" l="1"/>
  <c r="F110"/>
  <c r="F70" l="1"/>
  <c r="F48"/>
  <c r="Y223" l="1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22"/>
  <c r="Y180"/>
  <c r="Y181"/>
  <c r="Y182"/>
  <c r="Y183"/>
  <c r="Y184"/>
  <c r="Y185"/>
  <c r="Y186"/>
  <c r="Y179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00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83"/>
  <c r="N232" l="1"/>
  <c r="Q232"/>
  <c r="O232"/>
  <c r="Q225"/>
  <c r="N153"/>
  <c r="F153"/>
  <c r="N181"/>
  <c r="N182"/>
  <c r="N183"/>
  <c r="N186"/>
  <c r="F181"/>
  <c r="F182"/>
  <c r="F186"/>
  <c r="N180"/>
  <c r="N179"/>
  <c r="F179"/>
  <c r="N174"/>
  <c r="F174"/>
  <c r="N171"/>
  <c r="N170"/>
  <c r="F170"/>
  <c r="N167"/>
  <c r="F167"/>
  <c r="N164"/>
  <c r="F164"/>
  <c r="N161"/>
  <c r="F161"/>
  <c r="F158"/>
  <c r="F159"/>
  <c r="F160"/>
  <c r="N157"/>
  <c r="N158"/>
  <c r="N159"/>
  <c r="N160"/>
  <c r="N156"/>
  <c r="F156"/>
  <c r="N150"/>
  <c r="F150"/>
  <c r="N142"/>
  <c r="N143"/>
  <c r="N144"/>
  <c r="N145"/>
  <c r="N146"/>
  <c r="N147"/>
  <c r="N148"/>
  <c r="N149"/>
  <c r="F142"/>
  <c r="G142" s="1"/>
  <c r="F143"/>
  <c r="F144"/>
  <c r="F147"/>
  <c r="G147" s="1"/>
  <c r="F148"/>
  <c r="N141"/>
  <c r="N138"/>
  <c r="N137"/>
  <c r="F137"/>
  <c r="N134"/>
  <c r="F134"/>
  <c r="N133"/>
  <c r="F133"/>
  <c r="N132"/>
  <c r="F132"/>
  <c r="N131"/>
  <c r="F131"/>
  <c r="N128"/>
  <c r="N127"/>
  <c r="N124"/>
  <c r="F124"/>
  <c r="N114"/>
  <c r="N115"/>
  <c r="N116"/>
  <c r="N117"/>
  <c r="N118"/>
  <c r="N119"/>
  <c r="N120"/>
  <c r="N121"/>
  <c r="N122"/>
  <c r="N123"/>
  <c r="F114"/>
  <c r="F115"/>
  <c r="F116"/>
  <c r="F117"/>
  <c r="F118"/>
  <c r="F119"/>
  <c r="F121"/>
  <c r="N113"/>
  <c r="F113"/>
  <c r="N110"/>
  <c r="N104"/>
  <c r="N105"/>
  <c r="N106"/>
  <c r="N107"/>
  <c r="N108"/>
  <c r="N109"/>
  <c r="F104"/>
  <c r="F105"/>
  <c r="F106"/>
  <c r="F107"/>
  <c r="F108"/>
  <c r="F109"/>
  <c r="N103"/>
  <c r="F103"/>
  <c r="N100"/>
  <c r="F100"/>
  <c r="F226"/>
  <c r="F227"/>
  <c r="F228"/>
  <c r="F229"/>
  <c r="F231"/>
  <c r="F233"/>
  <c r="F234"/>
  <c r="F236"/>
  <c r="F237"/>
  <c r="F238"/>
  <c r="F239"/>
  <c r="F240"/>
  <c r="F241"/>
  <c r="F242"/>
  <c r="F243"/>
  <c r="N226"/>
  <c r="N227"/>
  <c r="N228"/>
  <c r="N229"/>
  <c r="N231"/>
  <c r="N233"/>
  <c r="N234"/>
  <c r="N235"/>
  <c r="N236"/>
  <c r="N237"/>
  <c r="N238"/>
  <c r="N239"/>
  <c r="N240"/>
  <c r="N241"/>
  <c r="N242"/>
  <c r="N243"/>
  <c r="N224"/>
  <c r="N223"/>
  <c r="F223"/>
  <c r="N222"/>
  <c r="F222"/>
  <c r="N80"/>
  <c r="N81"/>
  <c r="N82"/>
  <c r="N84"/>
  <c r="N79"/>
  <c r="F80"/>
  <c r="F81"/>
  <c r="F82"/>
  <c r="F83"/>
  <c r="F84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2"/>
  <c r="F53"/>
  <c r="F54"/>
  <c r="F55"/>
  <c r="F56"/>
  <c r="F57"/>
  <c r="F58"/>
  <c r="F59"/>
  <c r="F60"/>
  <c r="F61"/>
  <c r="F62"/>
  <c r="F63"/>
  <c r="F64"/>
  <c r="F65"/>
  <c r="F67"/>
  <c r="F68"/>
  <c r="F69"/>
  <c r="F72"/>
  <c r="F73"/>
  <c r="N47"/>
  <c r="F47"/>
  <c r="N44"/>
  <c r="F44"/>
  <c r="N39"/>
  <c r="N40"/>
  <c r="N41"/>
  <c r="N42"/>
  <c r="N43"/>
  <c r="F39"/>
  <c r="F40"/>
  <c r="F41"/>
  <c r="F42"/>
  <c r="F43"/>
  <c r="N38"/>
  <c r="F3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47" l="1"/>
  <c r="J147" s="1"/>
  <c r="K147" s="1"/>
  <c r="H142"/>
  <c r="J142" s="1"/>
  <c r="K142" s="1"/>
  <c r="I147" l="1"/>
  <c r="L147" s="1"/>
  <c r="I142"/>
  <c r="L142" s="1"/>
  <c r="G229"/>
  <c r="H229" l="1"/>
  <c r="J229" s="1"/>
  <c r="K229" s="1"/>
  <c r="O229"/>
  <c r="I229" l="1"/>
  <c r="L229" s="1"/>
  <c r="M229" l="1"/>
  <c r="Q229" s="1"/>
  <c r="O164"/>
  <c r="H164" l="1"/>
  <c r="J164" s="1"/>
  <c r="K164" s="1"/>
  <c r="G164"/>
  <c r="I164" l="1"/>
  <c r="L164" s="1"/>
  <c r="M164" l="1"/>
  <c r="Q164" s="1"/>
  <c r="G143" l="1"/>
  <c r="H143" l="1"/>
  <c r="I143" l="1"/>
  <c r="J143"/>
  <c r="K143" s="1"/>
  <c r="L143" l="1"/>
  <c r="M143" s="1"/>
  <c r="Q143" s="1"/>
  <c r="O143" l="1"/>
  <c r="G33" l="1"/>
  <c r="O159"/>
  <c r="H33" l="1"/>
  <c r="I33" s="1"/>
  <c r="J33" l="1"/>
  <c r="K33" s="1"/>
  <c r="L33" s="1"/>
  <c r="M33" l="1"/>
  <c r="Q33" s="1"/>
  <c r="O81"/>
  <c r="G103"/>
  <c r="G107"/>
  <c r="G115"/>
  <c r="G119"/>
  <c r="G122"/>
  <c r="G123"/>
  <c r="G134"/>
  <c r="G138"/>
  <c r="G146"/>
  <c r="G150"/>
  <c r="G158"/>
  <c r="G170"/>
  <c r="G174"/>
  <c r="G180"/>
  <c r="G234"/>
  <c r="G238"/>
  <c r="G242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43"/>
  <c r="H243"/>
  <c r="G243"/>
  <c r="O241"/>
  <c r="H241"/>
  <c r="G241"/>
  <c r="O239"/>
  <c r="H239"/>
  <c r="G239"/>
  <c r="O237"/>
  <c r="H237"/>
  <c r="G237"/>
  <c r="O235"/>
  <c r="H235"/>
  <c r="G235"/>
  <c r="O233"/>
  <c r="H233"/>
  <c r="G233"/>
  <c r="O231"/>
  <c r="H231"/>
  <c r="G231"/>
  <c r="H228"/>
  <c r="G228"/>
  <c r="O226"/>
  <c r="H226"/>
  <c r="G226"/>
  <c r="H224"/>
  <c r="G224"/>
  <c r="O222"/>
  <c r="H222"/>
  <c r="G222"/>
  <c r="O183"/>
  <c r="H183"/>
  <c r="G183"/>
  <c r="H181"/>
  <c r="G181"/>
  <c r="O179"/>
  <c r="H179"/>
  <c r="G179"/>
  <c r="O171"/>
  <c r="H171"/>
  <c r="G171"/>
  <c r="H167"/>
  <c r="G167"/>
  <c r="O161"/>
  <c r="H161"/>
  <c r="G161"/>
  <c r="H159"/>
  <c r="G159"/>
  <c r="H157"/>
  <c r="G157"/>
  <c r="O153"/>
  <c r="H153"/>
  <c r="G153"/>
  <c r="H149"/>
  <c r="G149"/>
  <c r="O147"/>
  <c r="H145"/>
  <c r="G145"/>
  <c r="H141"/>
  <c r="G141"/>
  <c r="O137"/>
  <c r="H137"/>
  <c r="G137"/>
  <c r="O133"/>
  <c r="H133"/>
  <c r="G133"/>
  <c r="O131"/>
  <c r="H131"/>
  <c r="G131"/>
  <c r="O127"/>
  <c r="H127"/>
  <c r="G127"/>
  <c r="O123"/>
  <c r="H123"/>
  <c r="H120"/>
  <c r="G120"/>
  <c r="O118"/>
  <c r="H118"/>
  <c r="G118"/>
  <c r="H116"/>
  <c r="G116"/>
  <c r="H114"/>
  <c r="G114"/>
  <c r="H110"/>
  <c r="G110"/>
  <c r="O108"/>
  <c r="H108"/>
  <c r="G108"/>
  <c r="O106"/>
  <c r="H106"/>
  <c r="G106"/>
  <c r="O104"/>
  <c r="H104"/>
  <c r="G104"/>
  <c r="H100"/>
  <c r="G100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42"/>
  <c r="H242"/>
  <c r="O240"/>
  <c r="H240"/>
  <c r="H238"/>
  <c r="O236"/>
  <c r="H236"/>
  <c r="H234"/>
  <c r="O227"/>
  <c r="H227"/>
  <c r="H223"/>
  <c r="O186"/>
  <c r="H186"/>
  <c r="H182"/>
  <c r="H180"/>
  <c r="O174"/>
  <c r="H174"/>
  <c r="O170"/>
  <c r="H170"/>
  <c r="H166"/>
  <c r="O160"/>
  <c r="H160"/>
  <c r="O158"/>
  <c r="H158"/>
  <c r="O156"/>
  <c r="H156"/>
  <c r="O150"/>
  <c r="H150"/>
  <c r="O148"/>
  <c r="H148"/>
  <c r="O146"/>
  <c r="H146"/>
  <c r="O144"/>
  <c r="H144"/>
  <c r="O138"/>
  <c r="H138"/>
  <c r="H134"/>
  <c r="O132"/>
  <c r="H132"/>
  <c r="H128"/>
  <c r="H124"/>
  <c r="H122"/>
  <c r="O121"/>
  <c r="H121"/>
  <c r="H119"/>
  <c r="O117"/>
  <c r="H117"/>
  <c r="H115"/>
  <c r="O113"/>
  <c r="H113"/>
  <c r="O109"/>
  <c r="H109"/>
  <c r="O107"/>
  <c r="H107"/>
  <c r="O105"/>
  <c r="H105"/>
  <c r="O103"/>
  <c r="H103"/>
  <c r="H84"/>
  <c r="G84"/>
  <c r="O82"/>
  <c r="H82"/>
  <c r="G82"/>
  <c r="O80"/>
  <c r="H80"/>
  <c r="G80"/>
  <c r="G26"/>
  <c r="G22"/>
  <c r="G240"/>
  <c r="G236"/>
  <c r="G227"/>
  <c r="G223"/>
  <c r="G186"/>
  <c r="G182"/>
  <c r="G166"/>
  <c r="G160"/>
  <c r="G156"/>
  <c r="G148"/>
  <c r="G144"/>
  <c r="G132"/>
  <c r="G128"/>
  <c r="G124"/>
  <c r="G121"/>
  <c r="G117"/>
  <c r="G113"/>
  <c r="G109"/>
  <c r="G105"/>
  <c r="G83"/>
  <c r="G81"/>
  <c r="G79"/>
  <c r="H83"/>
  <c r="H81"/>
  <c r="H79"/>
  <c r="L66" l="1"/>
  <c r="M66" s="1"/>
  <c r="Q66" s="1"/>
  <c r="L70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L21"/>
  <c r="M21" s="1"/>
  <c r="Q21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L62"/>
  <c r="M62" s="1"/>
  <c r="Q62" s="1"/>
  <c r="L42"/>
  <c r="M42" s="1"/>
  <c r="Q42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04"/>
  <c r="K104" s="1"/>
  <c r="I104"/>
  <c r="J108"/>
  <c r="K108" s="1"/>
  <c r="I108"/>
  <c r="J116"/>
  <c r="K116" s="1"/>
  <c r="I116"/>
  <c r="J120"/>
  <c r="K120" s="1"/>
  <c r="I120"/>
  <c r="L120" s="1"/>
  <c r="J123"/>
  <c r="K123" s="1"/>
  <c r="I123"/>
  <c r="J127"/>
  <c r="K127" s="1"/>
  <c r="I127"/>
  <c r="J131"/>
  <c r="K131" s="1"/>
  <c r="I131"/>
  <c r="J159"/>
  <c r="K159" s="1"/>
  <c r="I159"/>
  <c r="J171"/>
  <c r="K171" s="1"/>
  <c r="I171"/>
  <c r="J181"/>
  <c r="K181" s="1"/>
  <c r="I181"/>
  <c r="J222"/>
  <c r="K222" s="1"/>
  <c r="I222"/>
  <c r="J226"/>
  <c r="K226" s="1"/>
  <c r="I226"/>
  <c r="J231"/>
  <c r="K231" s="1"/>
  <c r="I231"/>
  <c r="J235"/>
  <c r="K235" s="1"/>
  <c r="I235"/>
  <c r="J239"/>
  <c r="K239" s="1"/>
  <c r="I239"/>
  <c r="J243"/>
  <c r="K243" s="1"/>
  <c r="I243"/>
  <c r="J83"/>
  <c r="K83" s="1"/>
  <c r="I83"/>
  <c r="J80"/>
  <c r="K80" s="1"/>
  <c r="I80"/>
  <c r="J84"/>
  <c r="K84" s="1"/>
  <c r="I84"/>
  <c r="J103"/>
  <c r="K103" s="1"/>
  <c r="I103"/>
  <c r="I105"/>
  <c r="J105"/>
  <c r="K105" s="1"/>
  <c r="J107"/>
  <c r="K107" s="1"/>
  <c r="I107"/>
  <c r="I109"/>
  <c r="J109"/>
  <c r="K109" s="1"/>
  <c r="I113"/>
  <c r="J113"/>
  <c r="K113" s="1"/>
  <c r="J115"/>
  <c r="K115" s="1"/>
  <c r="I115"/>
  <c r="I117"/>
  <c r="J117"/>
  <c r="K117" s="1"/>
  <c r="J119"/>
  <c r="K119" s="1"/>
  <c r="I119"/>
  <c r="I121"/>
  <c r="J121"/>
  <c r="K121" s="1"/>
  <c r="J122"/>
  <c r="K122" s="1"/>
  <c r="I122"/>
  <c r="I124"/>
  <c r="J124"/>
  <c r="K124" s="1"/>
  <c r="I128"/>
  <c r="L128" s="1"/>
  <c r="J128"/>
  <c r="K128" s="1"/>
  <c r="I132"/>
  <c r="J132"/>
  <c r="K132" s="1"/>
  <c r="J134"/>
  <c r="K134" s="1"/>
  <c r="I134"/>
  <c r="J138"/>
  <c r="K138" s="1"/>
  <c r="I138"/>
  <c r="I144"/>
  <c r="J144"/>
  <c r="K144" s="1"/>
  <c r="J146"/>
  <c r="K146" s="1"/>
  <c r="I146"/>
  <c r="I148"/>
  <c r="J148"/>
  <c r="K148" s="1"/>
  <c r="J150"/>
  <c r="K150" s="1"/>
  <c r="I150"/>
  <c r="I156"/>
  <c r="J156"/>
  <c r="K156" s="1"/>
  <c r="J158"/>
  <c r="K158" s="1"/>
  <c r="I158"/>
  <c r="I160"/>
  <c r="J160"/>
  <c r="K160" s="1"/>
  <c r="I166"/>
  <c r="J166"/>
  <c r="K166" s="1"/>
  <c r="J170"/>
  <c r="K170" s="1"/>
  <c r="I170"/>
  <c r="J174"/>
  <c r="K174" s="1"/>
  <c r="I174"/>
  <c r="J180"/>
  <c r="K180" s="1"/>
  <c r="I180"/>
  <c r="I182"/>
  <c r="J182"/>
  <c r="K182" s="1"/>
  <c r="I186"/>
  <c r="J186"/>
  <c r="K186" s="1"/>
  <c r="I223"/>
  <c r="J223"/>
  <c r="K223" s="1"/>
  <c r="J227"/>
  <c r="K227" s="1"/>
  <c r="I227"/>
  <c r="J234"/>
  <c r="K234" s="1"/>
  <c r="I234"/>
  <c r="J236"/>
  <c r="K236" s="1"/>
  <c r="I236"/>
  <c r="J238"/>
  <c r="K238" s="1"/>
  <c r="I238"/>
  <c r="J240"/>
  <c r="K240" s="1"/>
  <c r="I240"/>
  <c r="J242"/>
  <c r="K242" s="1"/>
  <c r="I242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00"/>
  <c r="K100" s="1"/>
  <c r="I100"/>
  <c r="J106"/>
  <c r="K106" s="1"/>
  <c r="I106"/>
  <c r="J110"/>
  <c r="K110" s="1"/>
  <c r="I110"/>
  <c r="J114"/>
  <c r="K114" s="1"/>
  <c r="I114"/>
  <c r="J118"/>
  <c r="K118" s="1"/>
  <c r="I118"/>
  <c r="J133"/>
  <c r="K133" s="1"/>
  <c r="I133"/>
  <c r="J137"/>
  <c r="K137" s="1"/>
  <c r="I137"/>
  <c r="J141"/>
  <c r="K141" s="1"/>
  <c r="I141"/>
  <c r="J145"/>
  <c r="K145" s="1"/>
  <c r="I145"/>
  <c r="L145" s="1"/>
  <c r="J149"/>
  <c r="K149" s="1"/>
  <c r="I149"/>
  <c r="J153"/>
  <c r="K153" s="1"/>
  <c r="I153"/>
  <c r="J157"/>
  <c r="K157" s="1"/>
  <c r="I157"/>
  <c r="J161"/>
  <c r="K161" s="1"/>
  <c r="I161"/>
  <c r="J167"/>
  <c r="K167" s="1"/>
  <c r="I167"/>
  <c r="J179"/>
  <c r="K179" s="1"/>
  <c r="I179"/>
  <c r="J183"/>
  <c r="K183" s="1"/>
  <c r="I183"/>
  <c r="J224"/>
  <c r="K224" s="1"/>
  <c r="I224"/>
  <c r="J228"/>
  <c r="K228" s="1"/>
  <c r="I228"/>
  <c r="J233"/>
  <c r="K233" s="1"/>
  <c r="I233"/>
  <c r="J237"/>
  <c r="K237" s="1"/>
  <c r="I237"/>
  <c r="J241"/>
  <c r="K241" s="1"/>
  <c r="I241"/>
  <c r="L149" l="1"/>
  <c r="L141"/>
  <c r="L71"/>
  <c r="L123"/>
  <c r="L127"/>
  <c r="M127" s="1"/>
  <c r="Q127" s="1"/>
  <c r="M120"/>
  <c r="Q120" s="1"/>
  <c r="M128"/>
  <c r="Q128" s="1"/>
  <c r="M123"/>
  <c r="Q123" s="1"/>
  <c r="M71"/>
  <c r="Q71" s="1"/>
  <c r="L224"/>
  <c r="M224" s="1"/>
  <c r="Q224" s="1"/>
  <c r="L235"/>
  <c r="M235" s="1"/>
  <c r="Q235" s="1"/>
  <c r="L157"/>
  <c r="M157" s="1"/>
  <c r="Q157" s="1"/>
  <c r="M149"/>
  <c r="Q149" s="1"/>
  <c r="L146"/>
  <c r="M146" s="1"/>
  <c r="Q146" s="1"/>
  <c r="L138"/>
  <c r="M138" s="1"/>
  <c r="Q138" s="1"/>
  <c r="L109"/>
  <c r="L181"/>
  <c r="M181" s="1"/>
  <c r="Q181" s="1"/>
  <c r="M145"/>
  <c r="Q145" s="1"/>
  <c r="L122"/>
  <c r="M122" s="1"/>
  <c r="Q122" s="1"/>
  <c r="L105"/>
  <c r="M105" s="1"/>
  <c r="Q105" s="1"/>
  <c r="L148"/>
  <c r="M148" s="1"/>
  <c r="Q148" s="1"/>
  <c r="L144"/>
  <c r="M144" s="1"/>
  <c r="Q144" s="1"/>
  <c r="L110"/>
  <c r="M110" s="1"/>
  <c r="Q110" s="1"/>
  <c r="L186"/>
  <c r="M186" s="1"/>
  <c r="Q186" s="1"/>
  <c r="L10"/>
  <c r="M10" s="1"/>
  <c r="Q10" s="1"/>
  <c r="L153"/>
  <c r="M153" s="1"/>
  <c r="Q153" s="1"/>
  <c r="L100"/>
  <c r="L103"/>
  <c r="M103" s="1"/>
  <c r="Q103" s="1"/>
  <c r="L131"/>
  <c r="M131" s="1"/>
  <c r="Q131" s="1"/>
  <c r="L116"/>
  <c r="M116" s="1"/>
  <c r="Q116" s="1"/>
  <c r="L41"/>
  <c r="M41" s="1"/>
  <c r="Q41" s="1"/>
  <c r="L39"/>
  <c r="L223"/>
  <c r="M223" s="1"/>
  <c r="Q223" s="1"/>
  <c r="L83"/>
  <c r="M83" s="1"/>
  <c r="Q83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65"/>
  <c r="M65" s="1"/>
  <c r="Q65" s="1"/>
  <c r="L63"/>
  <c r="M63" s="1"/>
  <c r="Q63" s="1"/>
  <c r="L61"/>
  <c r="M61" s="1"/>
  <c r="Q61" s="1"/>
  <c r="L57"/>
  <c r="M57" s="1"/>
  <c r="Q57" s="1"/>
  <c r="L55"/>
  <c r="M55" s="1"/>
  <c r="Q55" s="1"/>
  <c r="L51"/>
  <c r="M51" s="1"/>
  <c r="Q51" s="1"/>
  <c r="L49"/>
  <c r="M49" s="1"/>
  <c r="Q49" s="1"/>
  <c r="L47"/>
  <c r="M47" s="1"/>
  <c r="Q47" s="1"/>
  <c r="L67"/>
  <c r="M67" s="1"/>
  <c r="Q67" s="1"/>
  <c r="L59"/>
  <c r="M59" s="1"/>
  <c r="Q59" s="1"/>
  <c r="L69"/>
  <c r="M69" s="1"/>
  <c r="Q69" s="1"/>
  <c r="L53"/>
  <c r="M53" s="1"/>
  <c r="Q53" s="1"/>
  <c r="M58"/>
  <c r="Q58" s="1"/>
  <c r="L43"/>
  <c r="M43" s="1"/>
  <c r="Q43" s="1"/>
  <c r="L183"/>
  <c r="M183" s="1"/>
  <c r="Q183" s="1"/>
  <c r="L174"/>
  <c r="M174" s="1"/>
  <c r="Q174" s="1"/>
  <c r="L159"/>
  <c r="M159" s="1"/>
  <c r="Q159" s="1"/>
  <c r="L156"/>
  <c r="M156" s="1"/>
  <c r="Q156" s="1"/>
  <c r="L133"/>
  <c r="M133" s="1"/>
  <c r="Q133" s="1"/>
  <c r="L132"/>
  <c r="M132" s="1"/>
  <c r="Q132" s="1"/>
  <c r="L121"/>
  <c r="M121" s="1"/>
  <c r="Q121" s="1"/>
  <c r="L117"/>
  <c r="M117" s="1"/>
  <c r="Q117" s="1"/>
  <c r="L113"/>
  <c r="M113" s="1"/>
  <c r="Q113" s="1"/>
  <c r="L108"/>
  <c r="M108" s="1"/>
  <c r="Q108" s="1"/>
  <c r="L107"/>
  <c r="M107" s="1"/>
  <c r="Q107" s="1"/>
  <c r="L104"/>
  <c r="M104" s="1"/>
  <c r="Q104" s="1"/>
  <c r="L179"/>
  <c r="M179" s="1"/>
  <c r="Q179" s="1"/>
  <c r="L182"/>
  <c r="M182" s="1"/>
  <c r="Q182" s="1"/>
  <c r="L180"/>
  <c r="M180" s="1"/>
  <c r="Q180" s="1"/>
  <c r="L171"/>
  <c r="M171" s="1"/>
  <c r="Q171" s="1"/>
  <c r="L170"/>
  <c r="M170" s="1"/>
  <c r="Q170" s="1"/>
  <c r="L167"/>
  <c r="M167" s="1"/>
  <c r="Q167" s="1"/>
  <c r="L161"/>
  <c r="M161" s="1"/>
  <c r="Q161" s="1"/>
  <c r="L160"/>
  <c r="M160" s="1"/>
  <c r="Q160" s="1"/>
  <c r="L150"/>
  <c r="M150" s="1"/>
  <c r="Q150" s="1"/>
  <c r="M141"/>
  <c r="Q141" s="1"/>
  <c r="L137"/>
  <c r="M137" s="1"/>
  <c r="Q137" s="1"/>
  <c r="L134"/>
  <c r="M134" s="1"/>
  <c r="Q134" s="1"/>
  <c r="L124"/>
  <c r="M124" s="1"/>
  <c r="Q124" s="1"/>
  <c r="L118"/>
  <c r="M118" s="1"/>
  <c r="Q118" s="1"/>
  <c r="L114"/>
  <c r="M114" s="1"/>
  <c r="Q114" s="1"/>
  <c r="L119"/>
  <c r="M119" s="1"/>
  <c r="Q119" s="1"/>
  <c r="L115"/>
  <c r="L106"/>
  <c r="M106" s="1"/>
  <c r="Q106" s="1"/>
  <c r="L240"/>
  <c r="M240" s="1"/>
  <c r="Q240" s="1"/>
  <c r="L237"/>
  <c r="M237" s="1"/>
  <c r="Q237" s="1"/>
  <c r="L236"/>
  <c r="M236" s="1"/>
  <c r="Q236" s="1"/>
  <c r="L228"/>
  <c r="M228" s="1"/>
  <c r="Q228" s="1"/>
  <c r="L222"/>
  <c r="M222" s="1"/>
  <c r="Q222" s="1"/>
  <c r="L227"/>
  <c r="M227" s="1"/>
  <c r="Q227" s="1"/>
  <c r="L243"/>
  <c r="M243" s="1"/>
  <c r="Q243" s="1"/>
  <c r="L226"/>
  <c r="M226" s="1"/>
  <c r="Q226" s="1"/>
  <c r="L241"/>
  <c r="M241" s="1"/>
  <c r="Q241" s="1"/>
  <c r="L239"/>
  <c r="M239" s="1"/>
  <c r="Q239" s="1"/>
  <c r="L231"/>
  <c r="M231" s="1"/>
  <c r="Q231" s="1"/>
  <c r="L233"/>
  <c r="M233" s="1"/>
  <c r="Q233" s="1"/>
  <c r="L82"/>
  <c r="M82" s="1"/>
  <c r="Q82" s="1"/>
  <c r="L81"/>
  <c r="M81" s="1"/>
  <c r="Q81" s="1"/>
  <c r="L80"/>
  <c r="M80" s="1"/>
  <c r="Q80" s="1"/>
  <c r="L79"/>
  <c r="M79" s="1"/>
  <c r="Q79" s="1"/>
  <c r="L84"/>
  <c r="M84" s="1"/>
  <c r="Q84" s="1"/>
  <c r="L158"/>
  <c r="M158" s="1"/>
  <c r="Q158" s="1"/>
  <c r="L242"/>
  <c r="M242" s="1"/>
  <c r="Q242" s="1"/>
  <c r="L238"/>
  <c r="M238" s="1"/>
  <c r="Q238" s="1"/>
  <c r="L234"/>
  <c r="M234" s="1"/>
  <c r="Q234" s="1"/>
  <c r="M50"/>
  <c r="Q50" s="1"/>
  <c r="M72"/>
  <c r="Q72" s="1"/>
  <c r="M40"/>
  <c r="Q40" s="1"/>
  <c r="M147"/>
  <c r="Q147" s="1"/>
  <c r="M44"/>
  <c r="Q44" s="1"/>
  <c r="M142"/>
  <c r="Q142" s="1"/>
  <c r="M100"/>
  <c r="Q100" s="1"/>
  <c r="M54"/>
  <c r="Q54" s="1"/>
  <c r="M68"/>
  <c r="Q68" s="1"/>
  <c r="M115"/>
  <c r="Q115" s="1"/>
  <c r="M64"/>
  <c r="Q64" s="1"/>
  <c r="M109"/>
  <c r="Q109" s="1"/>
  <c r="M60"/>
  <c r="Q60" s="1"/>
  <c r="M56"/>
  <c r="Q56" s="1"/>
  <c r="M48"/>
  <c r="Q48" s="1"/>
  <c r="M52"/>
  <c r="Q52" s="1"/>
  <c r="L166"/>
  <c r="M166" s="1"/>
  <c r="M39"/>
  <c r="Q39" s="1"/>
  <c r="O157" l="1"/>
  <c r="O141"/>
  <c r="O223"/>
  <c r="O58"/>
  <c r="O149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45"/>
  <c r="O120"/>
  <c r="O110"/>
  <c r="O234"/>
  <c r="O182"/>
  <c r="O61"/>
  <c r="O55"/>
  <c r="O180"/>
  <c r="O134"/>
  <c r="O128"/>
  <c r="O119"/>
  <c r="O66"/>
  <c r="O114"/>
  <c r="O67"/>
  <c r="O62"/>
  <c r="O84"/>
  <c r="O100"/>
  <c r="O181"/>
  <c r="O167"/>
  <c r="O116"/>
  <c r="O238"/>
  <c r="O79"/>
  <c r="O166"/>
  <c r="O142"/>
  <c r="O124"/>
  <c r="O122"/>
  <c r="O115"/>
  <c r="O228"/>
  <c r="O224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<sst xmlns="http://schemas.openxmlformats.org/spreadsheetml/2006/main" count="476" uniqueCount="309">
  <si>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</si>
  <si>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</si>
  <si>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</si>
  <si>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</si>
  <si>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</si>
  <si>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</si>
  <si>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</si>
  <si>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</si>
  <si>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</si>
  <si>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</si>
  <si>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</si>
  <si>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</si>
  <si>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</si>
  <si>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</si>
  <si>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</si>
  <si>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</si>
  <si>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</si>
  <si>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</si>
  <si>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</si>
  <si>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</si>
  <si>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</si>
  <si>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</si>
  <si>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</si>
  <si>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</si>
  <si>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</si>
  <si>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</si>
  <si>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</si>
  <si>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</si>
  <si>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</si>
  <si>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</si>
  <si>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</si>
  <si>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</si>
  <si>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</si>
  <si>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</si>
  <si>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</si>
  <si>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</si>
  <si>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</si>
  <si>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</si>
  <si>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</si>
  <si>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</si>
  <si>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</si>
  <si>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</si>
  <si>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</si>
  <si>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</si>
  <si>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</si>
  <si>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</si>
  <si>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</si>
  <si>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</si>
  <si>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</si>
  <si>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</si>
  <si>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</si>
  <si>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</si>
  <si>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</si>
  <si>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</si>
  <si>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</si>
  <si>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</si>
  <si>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</si>
  <si>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</si>
  <si>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</si>
  <si>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</si>
  <si>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</si>
  <si>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</si>
  <si>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</si>
  <si>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</si>
  <si>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</si>
  <si>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</si>
  <si>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</si>
  <si>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</si>
  <si>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</si>
  <si>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</si>
  <si>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</si>
  <si>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</si>
  <si>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</si>
  <si>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</si>
  <si>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</si>
  <si>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</si>
  <si>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</si>
  <si>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</si>
  <si>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</si>
  <si>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</si>
  <si>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</si>
  <si>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</si>
  <si>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</si>
  <si>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</si>
  <si>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</si>
  <si>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</si>
  <si>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</si>
  <si>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</si>
  <si>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</si>
  <si>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</si>
  <si>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</si>
  <si>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</si>
  <si>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</si>
  <si>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</si>
  <si>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</si>
  <si>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</si>
  <si>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</si>
  <si>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</si>
  <si>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</si>
  <si>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</si>
  <si>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</si>
  <si>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</si>
  <si>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</si>
  <si>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</si>
  <si>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</si>
  <si>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</si>
  <si>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</si>
  <si>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</si>
  <si>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</si>
  <si>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</si>
  <si>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</si>
  <si>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</si>
  <si>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</si>
  <si>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</si>
  <si>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</si>
  <si>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</si>
  <si>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</si>
  <si>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</si>
  <si>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</si>
  <si>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</si>
  <si>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</si>
  <si>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</si>
  <si>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</si>
  <si>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</si>
  <si>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</si>
  <si>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</si>
  <si>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</si>
  <si>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</si>
  <si>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</si>
  <si>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</si>
  <si>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</si>
  <si>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</si>
  <si>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</si>
  <si>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</si>
  <si>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</si>
  <si>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</si>
  <si>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</si>
  <si>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</si>
  <si>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</si>
  <si>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</si>
  <si>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</si>
  <si>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</si>
  <si>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</si>
  <si>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</si>
  <si>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</si>
  <si>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</si>
  <si>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</si>
  <si>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</si>
  <si>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</si>
  <si>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</si>
  <si>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</si>
  <si>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</si>
  <si>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</si>
  <si>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</si>
  <si>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</si>
  <si>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</si>
  <si>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</si>
  <si>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</si>
  <si>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</si>
  <si>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</si>
  <si>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</si>
  <si>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</si>
  <si>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</si>
  <si>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</si>
  <si>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</si>
  <si>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</si>
  <si>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</si>
  <si>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</si>
  <si>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</si>
  <si>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</si>
  <si>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</si>
  <si>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</si>
  <si>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</si>
  <si>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</si>
  <si>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</si>
  <si>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</si>
  <si>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</si>
  <si>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</si>
  <si>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</si>
  <si>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</si>
  <si>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</si>
  <si>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</si>
  <si>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</si>
  <si>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</si>
  <si>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</si>
  <si>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</si>
  <si>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</si>
  <si>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</si>
  <si>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</si>
  <si>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</si>
  <si>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</si>
  <si>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</si>
  <si>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</si>
  <si>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</si>
  <si>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</si>
  <si>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</si>
  <si>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</si>
  <si>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</si>
  <si>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</si>
  <si>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</si>
  <si>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</si>
  <si>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</si>
  <si>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</si>
  <si>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</si>
  <si>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</si>
  <si>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</si>
  <si>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</si>
  <si>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</si>
  <si>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</si>
  <si>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</si>
  <si>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</si>
  <si>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</si>
  <si>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</si>
  <si>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</si>
  <si>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</si>
  <si>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</si>
  <si>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</si>
  <si>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</si>
  <si>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</si>
  <si>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</si>
  <si>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</si>
  <si>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</si>
  <si>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</si>
  <si>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</si>
  <si>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</si>
  <si>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</si>
  <si>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</si>
  <si>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</si>
  <si>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</si>
  <si>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</si>
  <si>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</si>
  <si>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</si>
  <si>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</si>
  <si>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</si>
  <si>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</si>
  <si>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</si>
  <si>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</si>
  <si>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</si>
  <si>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</si>
  <si>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</si>
  <si>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</si>
  <si>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</si>
  <si>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</si>
  <si>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</si>
  <si>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</si>
  <si>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</si>
  <si>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</si>
  <si>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</si>
  <si>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</si>
  <si>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</si>
  <si>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</si>
  <si>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</si>
  <si>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</si>
  <si>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</si>
  <si>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</si>
  <si>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</si>
  <si>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</si>
  <si>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</si>
  <si>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</si>
  <si>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</si>
  <si>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</si>
  <si>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</si>
  <si>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</si>
  <si>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</si>
  <si>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</si>
  <si>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</si>
  <si>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</si>
  <si>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</si>
  <si>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</si>
  <si>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</si>
  <si>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</si>
  <si>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</si>
  <si>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</si>
  <si>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</si>
  <si>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</si>
  <si>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</si>
  <si>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</si>
  <si>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</si>
  <si>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</si>
  <si>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</si>
  <si>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</si>
  <si>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</si>
  <si>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</si>
  <si>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</si>
  <si>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</si>
  <si>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</si>
  <si>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</si>
  <si>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</si>
  <si>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</si>
  <si>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</si>
  <si>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</si>
  <si>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</si>
  <si>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(50%)</t>
    </r>
  </si>
  <si>
    <t>Mr. Shishir Tiwari</t>
  </si>
  <si>
    <t>Dr. Jyoti Mozika</t>
  </si>
  <si>
    <t>Amt will be paid separately</t>
  </si>
  <si>
    <t>Dr. Pankaj Sarkar</t>
  </si>
  <si>
    <t>Dr. R.A. Lal(Retired)</t>
  </si>
  <si>
    <t>Separate bill to be made from Dec 19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</si>
  <si>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</si>
  <si>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</si>
  <si>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</si>
  <si>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</si>
  <si>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</si>
  <si>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</si>
  <si>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Prof. N. Srivastava(Retired)</t>
  </si>
  <si>
    <t>vacant from nov</t>
  </si>
  <si>
    <t>Jaydeep Swarnakar</t>
  </si>
  <si>
    <t>November 2020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</si>
</sst>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8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8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/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7" fillId="0" borderId="0" xfId="0" applyFont="1" applyFill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0" fillId="0" borderId="5" xfId="0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28" fillId="0" borderId="3" xfId="0" applyFont="1" applyBorder="1"/>
    <xf numFmtId="0" fontId="28" fillId="2" borderId="3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2" xfId="0" applyFont="1" applyBorder="1" applyAlignment="1">
      <alignment vertical="center"/>
    </xf>
    <xf numFmtId="0" fontId="0" fillId="3" borderId="7" xfId="0" applyFont="1" applyFill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>
      <alignment horizontal="center" vertical="center"/>
    </xf>
    <xf numFmtId="165" fontId="25" fillId="0" borderId="4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9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0" xfId="0" applyFont="1"/>
    <xf numFmtId="0" fontId="9" fillId="0" borderId="0" xfId="0" applyFont="1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165" fontId="29" fillId="0" borderId="3" xfId="0" applyNumberFormat="1" applyFont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30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30" fillId="0" borderId="5" xfId="0" applyNumberFormat="1" applyFont="1" applyBorder="1" applyAlignment="1" applyProtection="1">
      <alignment horizontal="center" vertical="center"/>
      <protection hidden="1"/>
    </xf>
    <xf numFmtId="165" fontId="31" fillId="0" borderId="3" xfId="0" applyNumberFormat="1" applyFont="1" applyBorder="1" applyAlignment="1" applyProtection="1">
      <alignment horizontal="center" vertical="center"/>
      <protection hidden="1"/>
    </xf>
    <xf numFmtId="165" fontId="31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E30B68"/>
      <color rgb="FFFF3399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6"/>
  <sheetViews>
    <sheetView tabSelected="1" zoomScale="140" zoomScaleNormal="140" workbookViewId="0">
      <selection activeCell="F13" sqref="F13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48">
      <c r="A2" s="21"/>
      <c r="B2" s="133" t="s">
        <v>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2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1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2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1"/>
      <c r="B4" s="29" t="s">
        <v>274</v>
      </c>
      <c r="C4" s="4"/>
      <c r="D4" s="4"/>
      <c r="E4" s="4"/>
      <c r="F4" s="4"/>
      <c r="G4" s="30"/>
      <c r="H4" s="4"/>
      <c r="I4" s="30"/>
      <c r="J4" s="30"/>
      <c r="K4" s="4"/>
      <c r="L4" s="4"/>
      <c r="M4" s="4" t="s">
        <v>303</v>
      </c>
      <c r="N4" s="4"/>
      <c r="O4" s="4"/>
      <c r="P4" s="4"/>
      <c r="Q4" s="4"/>
      <c r="R4" s="4"/>
      <c r="S4" s="21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1"/>
      <c r="B5" s="4" t="s">
        <v>47</v>
      </c>
      <c r="C5" s="31">
        <v>3.7</v>
      </c>
      <c r="D5" s="4" t="s">
        <v>270</v>
      </c>
      <c r="E5" s="32">
        <v>4.2</v>
      </c>
      <c r="F5" s="4"/>
      <c r="G5" s="30"/>
      <c r="H5" s="4"/>
      <c r="I5" s="30"/>
      <c r="J5" s="30"/>
      <c r="K5" s="4"/>
      <c r="L5" s="4"/>
      <c r="M5" s="4"/>
      <c r="N5" s="4"/>
      <c r="O5" s="4"/>
      <c r="P5" s="137"/>
      <c r="Q5" s="137"/>
      <c r="R5" s="33"/>
      <c r="S5" s="21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1"/>
      <c r="B6" s="4" t="s">
        <v>48</v>
      </c>
      <c r="C6" s="31">
        <v>5.7</v>
      </c>
      <c r="D6" s="34" t="s">
        <v>62</v>
      </c>
      <c r="E6" s="35"/>
      <c r="F6" s="35"/>
      <c r="G6" s="36"/>
      <c r="H6" s="4"/>
      <c r="I6" s="4"/>
      <c r="J6" s="4"/>
      <c r="K6" s="37"/>
      <c r="L6" s="138" t="s">
        <v>308</v>
      </c>
      <c r="M6" s="138"/>
      <c r="N6" s="93"/>
      <c r="O6" s="93"/>
      <c r="P6" s="4"/>
      <c r="Q6" s="4"/>
      <c r="R6" s="4"/>
      <c r="S6" s="21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1"/>
      <c r="B7" s="4"/>
      <c r="C7" s="31"/>
      <c r="D7" s="38"/>
      <c r="E7" s="39"/>
      <c r="F7" s="39"/>
      <c r="G7" s="36"/>
      <c r="H7" s="4"/>
      <c r="I7" s="4"/>
      <c r="J7" s="4"/>
      <c r="K7" s="37"/>
      <c r="L7" s="37"/>
      <c r="M7" s="40"/>
      <c r="N7" s="41"/>
      <c r="O7" s="36"/>
      <c r="P7" s="4"/>
      <c r="Q7" s="4"/>
      <c r="R7" s="4"/>
      <c r="S7" s="21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1"/>
      <c r="B8" s="76" t="s">
        <v>1</v>
      </c>
      <c r="C8" s="42" t="s">
        <v>0</v>
      </c>
      <c r="D8" s="42" t="s">
        <v>2</v>
      </c>
      <c r="E8" s="42" t="s">
        <v>3</v>
      </c>
      <c r="F8" s="42" t="s">
        <v>44</v>
      </c>
      <c r="G8" s="42" t="s">
        <v>276</v>
      </c>
      <c r="H8" s="42" t="s">
        <v>45</v>
      </c>
      <c r="I8" s="42" t="s">
        <v>277</v>
      </c>
      <c r="J8" s="42" t="s">
        <v>46</v>
      </c>
      <c r="K8" s="42" t="s">
        <v>278</v>
      </c>
      <c r="L8" s="42" t="s">
        <v>63</v>
      </c>
      <c r="M8" s="42" t="s">
        <v>59</v>
      </c>
      <c r="N8" s="42" t="s">
        <v>258</v>
      </c>
      <c r="O8" s="42" t="s">
        <v>259</v>
      </c>
      <c r="P8" s="42" t="s">
        <v>302</v>
      </c>
      <c r="Q8" s="42" t="s">
        <v>58</v>
      </c>
      <c r="R8" s="42" t="s">
        <v>56</v>
      </c>
      <c r="S8" s="145"/>
      <c r="T8" s="146" t="s">
        <v>49</v>
      </c>
      <c r="U8" s="147" t="s">
        <v>50</v>
      </c>
      <c r="V8" s="147" t="s">
        <v>51</v>
      </c>
      <c r="W8" s="147" t="s">
        <v>52</v>
      </c>
      <c r="X8" s="147" t="s">
        <v>53</v>
      </c>
      <c r="Y8" s="147" t="s">
        <v>55</v>
      </c>
      <c r="Z8" s="147" t="s">
        <v>54</v>
      </c>
      <c r="AA8" s="3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135" t="s">
        <v>266</v>
      </c>
      <c r="B9" s="118" t="s">
        <v>168</v>
      </c>
      <c r="C9" s="43" t="s">
        <v>4</v>
      </c>
      <c r="D9" s="159">
        <v>21211</v>
      </c>
      <c r="E9" s="159">
        <v>20778</v>
      </c>
      <c r="F9" s="160">
        <f>IF((D9&gt;E9),(D9-E9),(0))/1</f>
        <v>433</v>
      </c>
      <c r="G9" s="161">
        <f t="shared" ref="G9:G72" si="0">IF((F9&gt;100),(100*U9), (F9*U9))</f>
        <v>370</v>
      </c>
      <c r="H9" s="119">
        <f t="shared" ref="H9:H72" si="1">IF((F9&gt;100),(F9-100),(0))</f>
        <v>333</v>
      </c>
      <c r="I9" s="162">
        <f>IF((H9&gt;100),(100*V9),(H9*V9))</f>
        <v>420</v>
      </c>
      <c r="J9" s="119">
        <f>IF((H9&gt;100),(H9-100),(0))</f>
        <v>233</v>
      </c>
      <c r="K9" s="161">
        <f t="shared" ref="K9:K72" si="2">IF((J9&gt;0),(J9*W9),(0))</f>
        <v>1328.1000000000001</v>
      </c>
      <c r="L9" s="161">
        <f>(G9+I9+K9)*1</f>
        <v>2118.1000000000004</v>
      </c>
      <c r="M9" s="163">
        <f>L9</f>
        <v>2118.1000000000004</v>
      </c>
      <c r="N9" s="164">
        <f>IF((Y9&gt;0),Y9,130)*1</f>
        <v>210</v>
      </c>
      <c r="O9" s="163">
        <f>IF((N9&gt;0),0,(N9+P9))</f>
        <v>0</v>
      </c>
      <c r="P9" s="165">
        <v>0</v>
      </c>
      <c r="Q9" s="165">
        <f>IF((M9&gt;0),(M9+N9+P9),(N9)+(P9))</f>
        <v>2328.1000000000004</v>
      </c>
      <c r="R9" s="80" t="s">
        <v>57</v>
      </c>
      <c r="S9" s="116"/>
      <c r="T9" s="148"/>
      <c r="U9" s="149">
        <v>3.7</v>
      </c>
      <c r="V9" s="150">
        <v>4.2</v>
      </c>
      <c r="W9" s="149">
        <v>5.7</v>
      </c>
      <c r="X9" s="149">
        <v>60</v>
      </c>
      <c r="Y9" s="149">
        <f>3.5*60</f>
        <v>210</v>
      </c>
      <c r="Z9" s="149">
        <v>1000</v>
      </c>
      <c r="AA9" s="2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136"/>
      <c r="B10" s="44" t="s">
        <v>268</v>
      </c>
      <c r="C10" s="45" t="s">
        <v>5</v>
      </c>
      <c r="D10" s="166">
        <v>26265</v>
      </c>
      <c r="E10" s="166">
        <v>26265</v>
      </c>
      <c r="F10" s="166">
        <f>IF((D10&gt;E10),(D10-E10),(0))/1</f>
        <v>0</v>
      </c>
      <c r="G10" s="167">
        <f t="shared" si="0"/>
        <v>0</v>
      </c>
      <c r="H10" s="46">
        <f t="shared" si="1"/>
        <v>0</v>
      </c>
      <c r="I10" s="168">
        <f t="shared" ref="I10:I19" si="3">IF((H10&gt;100),(100*V10),(H10*V10))</f>
        <v>0</v>
      </c>
      <c r="J10" s="46">
        <f t="shared" ref="J10:J73" si="4">IF((H10&gt;100),(H10-100),(0))</f>
        <v>0</v>
      </c>
      <c r="K10" s="167">
        <f t="shared" si="2"/>
        <v>0</v>
      </c>
      <c r="L10" s="167">
        <f>(G10+I10+K10)*1</f>
        <v>0</v>
      </c>
      <c r="M10" s="167">
        <f t="shared" ref="M10:M73" si="5">L10</f>
        <v>0</v>
      </c>
      <c r="N10" s="169">
        <f>IF((Y10&gt;0),Y10,130)*1</f>
        <v>210</v>
      </c>
      <c r="O10" s="167">
        <f t="shared" ref="O10:O73" si="6">IF((F10&gt;0),0,(Y10))</f>
        <v>210</v>
      </c>
      <c r="P10" s="167">
        <v>0</v>
      </c>
      <c r="Q10" s="167">
        <f>IF((M10&gt;0),(M10+N10+P10),(N10)+(P10))</f>
        <v>210</v>
      </c>
      <c r="R10" s="56" t="s">
        <v>57</v>
      </c>
      <c r="S10" s="116"/>
      <c r="T10" s="148"/>
      <c r="U10" s="149">
        <v>3.7</v>
      </c>
      <c r="V10" s="150">
        <v>4.2</v>
      </c>
      <c r="W10" s="149">
        <v>5.7</v>
      </c>
      <c r="X10" s="149">
        <v>60</v>
      </c>
      <c r="Y10" s="149">
        <f t="shared" ref="Y10:Y33" si="7">3.5*60</f>
        <v>210</v>
      </c>
      <c r="Z10" s="149">
        <v>1000</v>
      </c>
      <c r="AA10" s="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136"/>
      <c r="B11" s="44" t="s">
        <v>116</v>
      </c>
      <c r="C11" s="45" t="s">
        <v>6</v>
      </c>
      <c r="D11" s="170"/>
      <c r="E11" s="170"/>
      <c r="F11" s="171">
        <f t="shared" ref="F11:F33" si="8">IF((D11&gt;E11),(D11-E11),(0))/1</f>
        <v>0</v>
      </c>
      <c r="G11" s="172">
        <f t="shared" si="0"/>
        <v>0</v>
      </c>
      <c r="H11" s="49">
        <f t="shared" si="1"/>
        <v>0</v>
      </c>
      <c r="I11" s="173">
        <f t="shared" si="3"/>
        <v>0</v>
      </c>
      <c r="J11" s="49">
        <f t="shared" si="4"/>
        <v>0</v>
      </c>
      <c r="K11" s="172">
        <f t="shared" si="2"/>
        <v>0</v>
      </c>
      <c r="L11" s="172">
        <f t="shared" ref="L11:L33" si="9">(G11+I11+K11)*1</f>
        <v>0</v>
      </c>
      <c r="M11" s="172">
        <f t="shared" si="5"/>
        <v>0</v>
      </c>
      <c r="N11" s="174">
        <f t="shared" ref="N11:N33" si="10">IF((Y11&gt;0),Y11,130)*1</f>
        <v>210</v>
      </c>
      <c r="O11" s="172">
        <f t="shared" si="6"/>
        <v>210</v>
      </c>
      <c r="P11" s="172">
        <v>0</v>
      </c>
      <c r="Q11" s="172">
        <f t="shared" ref="Q11:Q33" si="11">IF((M11&gt;0),(M11+N11+P11),(N11)+(P11))</f>
        <v>210</v>
      </c>
      <c r="R11" s="47" t="s">
        <v>57</v>
      </c>
      <c r="S11" s="116"/>
      <c r="T11" s="148"/>
      <c r="U11" s="149">
        <v>3.7</v>
      </c>
      <c r="V11" s="150">
        <v>4.2</v>
      </c>
      <c r="W11" s="149">
        <v>5.7</v>
      </c>
      <c r="X11" s="149">
        <v>60</v>
      </c>
      <c r="Y11" s="149">
        <f t="shared" si="7"/>
        <v>210</v>
      </c>
      <c r="Z11" s="149">
        <v>1000</v>
      </c>
      <c r="AA11" s="9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136"/>
      <c r="B12" s="44" t="s">
        <v>28</v>
      </c>
      <c r="C12" s="45" t="s">
        <v>7</v>
      </c>
      <c r="D12" s="166">
        <v>36309</v>
      </c>
      <c r="E12" s="166">
        <v>36024</v>
      </c>
      <c r="F12" s="166">
        <f t="shared" si="8"/>
        <v>285</v>
      </c>
      <c r="G12" s="167">
        <f t="shared" si="0"/>
        <v>370</v>
      </c>
      <c r="H12" s="46">
        <f t="shared" si="1"/>
        <v>185</v>
      </c>
      <c r="I12" s="168">
        <f t="shared" si="3"/>
        <v>420</v>
      </c>
      <c r="J12" s="46">
        <f t="shared" si="4"/>
        <v>85</v>
      </c>
      <c r="K12" s="167">
        <f t="shared" si="2"/>
        <v>484.5</v>
      </c>
      <c r="L12" s="167">
        <f t="shared" si="9"/>
        <v>1274.5</v>
      </c>
      <c r="M12" s="167">
        <f t="shared" si="5"/>
        <v>1274.5</v>
      </c>
      <c r="N12" s="169">
        <f t="shared" si="10"/>
        <v>210</v>
      </c>
      <c r="O12" s="167">
        <f t="shared" si="6"/>
        <v>0</v>
      </c>
      <c r="P12" s="167">
        <v>0</v>
      </c>
      <c r="Q12" s="167">
        <f t="shared" si="11"/>
        <v>1484.5</v>
      </c>
      <c r="R12" s="47" t="s">
        <v>57</v>
      </c>
      <c r="S12" s="116"/>
      <c r="T12" s="148"/>
      <c r="U12" s="149">
        <v>3.7</v>
      </c>
      <c r="V12" s="150">
        <v>4.2</v>
      </c>
      <c r="W12" s="149">
        <v>5.7</v>
      </c>
      <c r="X12" s="149">
        <v>60</v>
      </c>
      <c r="Y12" s="149">
        <f t="shared" si="7"/>
        <v>210</v>
      </c>
      <c r="Z12" s="149">
        <v>1000</v>
      </c>
      <c r="AA12" s="9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136"/>
      <c r="B13" s="44" t="s">
        <v>29</v>
      </c>
      <c r="C13" s="45" t="s">
        <v>8</v>
      </c>
      <c r="D13" s="166">
        <v>28206</v>
      </c>
      <c r="E13" s="166">
        <v>27939</v>
      </c>
      <c r="F13" s="166">
        <f t="shared" si="8"/>
        <v>267</v>
      </c>
      <c r="G13" s="167">
        <f t="shared" si="0"/>
        <v>370</v>
      </c>
      <c r="H13" s="46">
        <f t="shared" si="1"/>
        <v>167</v>
      </c>
      <c r="I13" s="168">
        <f t="shared" si="3"/>
        <v>420</v>
      </c>
      <c r="J13" s="46">
        <f t="shared" si="4"/>
        <v>67</v>
      </c>
      <c r="K13" s="167">
        <f t="shared" si="2"/>
        <v>381.90000000000003</v>
      </c>
      <c r="L13" s="167">
        <f t="shared" si="9"/>
        <v>1171.9000000000001</v>
      </c>
      <c r="M13" s="167">
        <f t="shared" si="5"/>
        <v>1171.9000000000001</v>
      </c>
      <c r="N13" s="169">
        <f t="shared" si="10"/>
        <v>210</v>
      </c>
      <c r="O13" s="167">
        <f t="shared" si="6"/>
        <v>0</v>
      </c>
      <c r="P13" s="167">
        <v>0</v>
      </c>
      <c r="Q13" s="167">
        <f t="shared" si="11"/>
        <v>1381.9</v>
      </c>
      <c r="R13" s="47" t="s">
        <v>57</v>
      </c>
      <c r="S13" s="116"/>
      <c r="T13" s="148"/>
      <c r="U13" s="149">
        <v>3.7</v>
      </c>
      <c r="V13" s="150">
        <v>4.2</v>
      </c>
      <c r="W13" s="149">
        <v>5.7</v>
      </c>
      <c r="X13" s="149">
        <v>60</v>
      </c>
      <c r="Y13" s="149">
        <f t="shared" si="7"/>
        <v>210</v>
      </c>
      <c r="Z13" s="149">
        <v>1000</v>
      </c>
      <c r="AA13" s="9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136"/>
      <c r="B14" s="44" t="s">
        <v>30</v>
      </c>
      <c r="C14" s="45" t="s">
        <v>9</v>
      </c>
      <c r="D14" s="166">
        <v>17566</v>
      </c>
      <c r="E14" s="166">
        <v>17528</v>
      </c>
      <c r="F14" s="166">
        <f t="shared" si="8"/>
        <v>38</v>
      </c>
      <c r="G14" s="167">
        <f t="shared" si="0"/>
        <v>140.6</v>
      </c>
      <c r="H14" s="46">
        <f t="shared" si="1"/>
        <v>0</v>
      </c>
      <c r="I14" s="168">
        <f t="shared" si="3"/>
        <v>0</v>
      </c>
      <c r="J14" s="46">
        <f t="shared" si="4"/>
        <v>0</v>
      </c>
      <c r="K14" s="167">
        <f t="shared" si="2"/>
        <v>0</v>
      </c>
      <c r="L14" s="167">
        <f t="shared" si="9"/>
        <v>140.6</v>
      </c>
      <c r="M14" s="167">
        <f t="shared" si="5"/>
        <v>140.6</v>
      </c>
      <c r="N14" s="169">
        <f t="shared" si="10"/>
        <v>210</v>
      </c>
      <c r="O14" s="167">
        <f t="shared" si="6"/>
        <v>0</v>
      </c>
      <c r="P14" s="167">
        <v>0</v>
      </c>
      <c r="Q14" s="167">
        <f t="shared" si="11"/>
        <v>350.6</v>
      </c>
      <c r="R14" s="64" t="s">
        <v>57</v>
      </c>
      <c r="S14" s="116"/>
      <c r="T14" s="148"/>
      <c r="U14" s="149">
        <v>3.7</v>
      </c>
      <c r="V14" s="150">
        <v>4.2</v>
      </c>
      <c r="W14" s="149">
        <v>5.7</v>
      </c>
      <c r="X14" s="149">
        <v>60</v>
      </c>
      <c r="Y14" s="149">
        <f t="shared" si="7"/>
        <v>210</v>
      </c>
      <c r="Z14" s="149">
        <v>1000</v>
      </c>
      <c r="AA14" s="9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136"/>
      <c r="B15" s="44" t="s">
        <v>31</v>
      </c>
      <c r="C15" s="45" t="s">
        <v>10</v>
      </c>
      <c r="D15" s="166">
        <v>37213</v>
      </c>
      <c r="E15" s="166">
        <v>36764</v>
      </c>
      <c r="F15" s="166">
        <f t="shared" si="8"/>
        <v>449</v>
      </c>
      <c r="G15" s="167">
        <f t="shared" si="0"/>
        <v>370</v>
      </c>
      <c r="H15" s="46">
        <f t="shared" si="1"/>
        <v>349</v>
      </c>
      <c r="I15" s="168">
        <f t="shared" si="3"/>
        <v>420</v>
      </c>
      <c r="J15" s="46">
        <f t="shared" si="4"/>
        <v>249</v>
      </c>
      <c r="K15" s="167">
        <f t="shared" si="2"/>
        <v>1419.3</v>
      </c>
      <c r="L15" s="167">
        <f t="shared" si="9"/>
        <v>2209.3000000000002</v>
      </c>
      <c r="M15" s="167">
        <f t="shared" si="5"/>
        <v>2209.3000000000002</v>
      </c>
      <c r="N15" s="169">
        <f t="shared" si="10"/>
        <v>210</v>
      </c>
      <c r="O15" s="167">
        <f t="shared" si="6"/>
        <v>0</v>
      </c>
      <c r="P15" s="167">
        <v>0</v>
      </c>
      <c r="Q15" s="167">
        <f t="shared" si="11"/>
        <v>2419.3000000000002</v>
      </c>
      <c r="R15" s="64" t="s">
        <v>57</v>
      </c>
      <c r="S15" s="116"/>
      <c r="T15" s="148"/>
      <c r="U15" s="149">
        <v>3.7</v>
      </c>
      <c r="V15" s="150">
        <v>4.2</v>
      </c>
      <c r="W15" s="149">
        <v>5.7</v>
      </c>
      <c r="X15" s="149">
        <v>60</v>
      </c>
      <c r="Y15" s="149">
        <f t="shared" si="7"/>
        <v>210</v>
      </c>
      <c r="Z15" s="149">
        <v>1000</v>
      </c>
      <c r="AA15" s="9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136"/>
      <c r="B16" s="70" t="s">
        <v>162</v>
      </c>
      <c r="C16" s="45" t="s">
        <v>11</v>
      </c>
      <c r="D16" s="166">
        <v>15841</v>
      </c>
      <c r="E16" s="166">
        <v>15580</v>
      </c>
      <c r="F16" s="166">
        <f t="shared" si="8"/>
        <v>261</v>
      </c>
      <c r="G16" s="167">
        <f t="shared" si="0"/>
        <v>370</v>
      </c>
      <c r="H16" s="46">
        <f t="shared" si="1"/>
        <v>161</v>
      </c>
      <c r="I16" s="168">
        <f t="shared" si="3"/>
        <v>420</v>
      </c>
      <c r="J16" s="46">
        <f t="shared" si="4"/>
        <v>61</v>
      </c>
      <c r="K16" s="167">
        <f t="shared" si="2"/>
        <v>347.7</v>
      </c>
      <c r="L16" s="167">
        <f t="shared" si="9"/>
        <v>1137.7</v>
      </c>
      <c r="M16" s="167">
        <f t="shared" si="5"/>
        <v>1137.7</v>
      </c>
      <c r="N16" s="169">
        <f t="shared" si="10"/>
        <v>210</v>
      </c>
      <c r="O16" s="167">
        <f t="shared" si="6"/>
        <v>0</v>
      </c>
      <c r="P16" s="167">
        <v>0</v>
      </c>
      <c r="Q16" s="167">
        <f t="shared" si="11"/>
        <v>1347.7</v>
      </c>
      <c r="R16" s="47" t="s">
        <v>57</v>
      </c>
      <c r="S16" s="116"/>
      <c r="T16" s="148"/>
      <c r="U16" s="149">
        <v>3.7</v>
      </c>
      <c r="V16" s="150">
        <v>4.2</v>
      </c>
      <c r="W16" s="149">
        <v>5.7</v>
      </c>
      <c r="X16" s="149">
        <v>60</v>
      </c>
      <c r="Y16" s="149">
        <f t="shared" si="7"/>
        <v>210</v>
      </c>
      <c r="Z16" s="149">
        <v>1000</v>
      </c>
      <c r="AA16" s="9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136"/>
      <c r="B17" s="44" t="s">
        <v>32</v>
      </c>
      <c r="C17" s="45" t="s">
        <v>12</v>
      </c>
      <c r="D17" s="166">
        <v>61081</v>
      </c>
      <c r="E17" s="166">
        <v>60888</v>
      </c>
      <c r="F17" s="166">
        <f t="shared" si="8"/>
        <v>193</v>
      </c>
      <c r="G17" s="167">
        <f t="shared" si="0"/>
        <v>370</v>
      </c>
      <c r="H17" s="46">
        <f t="shared" si="1"/>
        <v>93</v>
      </c>
      <c r="I17" s="168">
        <f t="shared" si="3"/>
        <v>390.6</v>
      </c>
      <c r="J17" s="46">
        <f t="shared" si="4"/>
        <v>0</v>
      </c>
      <c r="K17" s="167">
        <f t="shared" si="2"/>
        <v>0</v>
      </c>
      <c r="L17" s="167">
        <f t="shared" si="9"/>
        <v>760.6</v>
      </c>
      <c r="M17" s="167">
        <f t="shared" si="5"/>
        <v>760.6</v>
      </c>
      <c r="N17" s="169">
        <f t="shared" si="10"/>
        <v>210</v>
      </c>
      <c r="O17" s="167">
        <f t="shared" si="6"/>
        <v>0</v>
      </c>
      <c r="P17" s="167">
        <v>0</v>
      </c>
      <c r="Q17" s="167">
        <f t="shared" si="11"/>
        <v>970.6</v>
      </c>
      <c r="R17" s="47" t="s">
        <v>57</v>
      </c>
      <c r="S17" s="116"/>
      <c r="T17" s="148"/>
      <c r="U17" s="149">
        <v>3.7</v>
      </c>
      <c r="V17" s="150">
        <v>4.2</v>
      </c>
      <c r="W17" s="149">
        <v>5.7</v>
      </c>
      <c r="X17" s="149">
        <v>60</v>
      </c>
      <c r="Y17" s="149">
        <f t="shared" si="7"/>
        <v>210</v>
      </c>
      <c r="Z17" s="149">
        <v>1000</v>
      </c>
      <c r="AA17" s="9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136"/>
      <c r="B18" s="44" t="s">
        <v>213</v>
      </c>
      <c r="C18" s="45" t="s">
        <v>13</v>
      </c>
      <c r="D18" s="166">
        <v>26398</v>
      </c>
      <c r="E18" s="166">
        <v>26085</v>
      </c>
      <c r="F18" s="166">
        <f t="shared" si="8"/>
        <v>313</v>
      </c>
      <c r="G18" s="167">
        <f t="shared" si="0"/>
        <v>370</v>
      </c>
      <c r="H18" s="46">
        <f t="shared" si="1"/>
        <v>213</v>
      </c>
      <c r="I18" s="168">
        <f t="shared" si="3"/>
        <v>420</v>
      </c>
      <c r="J18" s="46">
        <f t="shared" si="4"/>
        <v>113</v>
      </c>
      <c r="K18" s="167">
        <f t="shared" si="2"/>
        <v>644.1</v>
      </c>
      <c r="L18" s="167">
        <f t="shared" si="9"/>
        <v>1434.1</v>
      </c>
      <c r="M18" s="167">
        <f t="shared" si="5"/>
        <v>1434.1</v>
      </c>
      <c r="N18" s="169">
        <f t="shared" si="10"/>
        <v>210</v>
      </c>
      <c r="O18" s="167">
        <f t="shared" si="6"/>
        <v>0</v>
      </c>
      <c r="P18" s="167">
        <v>0</v>
      </c>
      <c r="Q18" s="167">
        <f t="shared" si="11"/>
        <v>1644.1</v>
      </c>
      <c r="R18" s="47" t="s">
        <v>57</v>
      </c>
      <c r="S18" s="116"/>
      <c r="T18" s="148"/>
      <c r="U18" s="149">
        <v>3.7</v>
      </c>
      <c r="V18" s="150">
        <v>4.2</v>
      </c>
      <c r="W18" s="149">
        <v>5.7</v>
      </c>
      <c r="X18" s="149">
        <v>60</v>
      </c>
      <c r="Y18" s="149">
        <f t="shared" si="7"/>
        <v>210</v>
      </c>
      <c r="Z18" s="149">
        <v>1000</v>
      </c>
      <c r="AA18" s="9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136"/>
      <c r="B19" s="44" t="s">
        <v>33</v>
      </c>
      <c r="C19" s="45" t="s">
        <v>14</v>
      </c>
      <c r="D19" s="166">
        <v>50775</v>
      </c>
      <c r="E19" s="166">
        <v>50274</v>
      </c>
      <c r="F19" s="166">
        <f t="shared" si="8"/>
        <v>501</v>
      </c>
      <c r="G19" s="167">
        <f t="shared" si="0"/>
        <v>370</v>
      </c>
      <c r="H19" s="46">
        <f t="shared" si="1"/>
        <v>401</v>
      </c>
      <c r="I19" s="168">
        <f t="shared" si="3"/>
        <v>420</v>
      </c>
      <c r="J19" s="46">
        <f t="shared" si="4"/>
        <v>301</v>
      </c>
      <c r="K19" s="167">
        <f t="shared" si="2"/>
        <v>1715.7</v>
      </c>
      <c r="L19" s="167">
        <f t="shared" si="9"/>
        <v>2505.6999999999998</v>
      </c>
      <c r="M19" s="167">
        <f t="shared" si="5"/>
        <v>2505.6999999999998</v>
      </c>
      <c r="N19" s="169">
        <f t="shared" si="10"/>
        <v>210</v>
      </c>
      <c r="O19" s="167">
        <f t="shared" si="6"/>
        <v>0</v>
      </c>
      <c r="P19" s="167">
        <v>0</v>
      </c>
      <c r="Q19" s="167">
        <f t="shared" si="11"/>
        <v>2715.7</v>
      </c>
      <c r="R19" s="47" t="s">
        <v>57</v>
      </c>
      <c r="S19" s="116"/>
      <c r="T19" s="148"/>
      <c r="U19" s="149">
        <v>3.7</v>
      </c>
      <c r="V19" s="150">
        <v>4.2</v>
      </c>
      <c r="W19" s="149">
        <v>5.7</v>
      </c>
      <c r="X19" s="149">
        <v>60</v>
      </c>
      <c r="Y19" s="149">
        <f t="shared" si="7"/>
        <v>210</v>
      </c>
      <c r="Z19" s="149">
        <v>1000</v>
      </c>
      <c r="AA19" s="9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136"/>
      <c r="B20" s="44" t="s">
        <v>34</v>
      </c>
      <c r="C20" s="45" t="s">
        <v>15</v>
      </c>
      <c r="D20" s="166">
        <v>48904</v>
      </c>
      <c r="E20" s="166">
        <v>48169</v>
      </c>
      <c r="F20" s="166">
        <f t="shared" si="8"/>
        <v>735</v>
      </c>
      <c r="G20" s="167">
        <f t="shared" si="0"/>
        <v>370</v>
      </c>
      <c r="H20" s="46">
        <f t="shared" si="1"/>
        <v>635</v>
      </c>
      <c r="I20" s="168">
        <f t="shared" ref="I20:I72" si="12">IF((H20&gt;100),(100*V20),(H20*V20))</f>
        <v>420</v>
      </c>
      <c r="J20" s="46">
        <f t="shared" si="4"/>
        <v>535</v>
      </c>
      <c r="K20" s="167">
        <f t="shared" si="2"/>
        <v>3049.5</v>
      </c>
      <c r="L20" s="167">
        <f t="shared" si="9"/>
        <v>3839.5</v>
      </c>
      <c r="M20" s="167">
        <f t="shared" si="5"/>
        <v>3839.5</v>
      </c>
      <c r="N20" s="169">
        <f t="shared" si="10"/>
        <v>210</v>
      </c>
      <c r="O20" s="167">
        <f t="shared" si="6"/>
        <v>0</v>
      </c>
      <c r="P20" s="167">
        <v>0</v>
      </c>
      <c r="Q20" s="167">
        <f t="shared" si="11"/>
        <v>4049.5</v>
      </c>
      <c r="R20" s="47" t="s">
        <v>57</v>
      </c>
      <c r="S20" s="116"/>
      <c r="T20" s="148"/>
      <c r="U20" s="149">
        <v>3.7</v>
      </c>
      <c r="V20" s="150">
        <v>4.2</v>
      </c>
      <c r="W20" s="149">
        <v>5.7</v>
      </c>
      <c r="X20" s="149">
        <v>60</v>
      </c>
      <c r="Y20" s="149">
        <f t="shared" si="7"/>
        <v>210</v>
      </c>
      <c r="Z20" s="149">
        <v>1000</v>
      </c>
      <c r="AA20" s="9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136"/>
      <c r="B21" s="44" t="s">
        <v>262</v>
      </c>
      <c r="C21" s="45" t="s">
        <v>16</v>
      </c>
      <c r="D21" s="166">
        <v>22538</v>
      </c>
      <c r="E21" s="166">
        <v>22287</v>
      </c>
      <c r="F21" s="166">
        <f t="shared" si="8"/>
        <v>251</v>
      </c>
      <c r="G21" s="167">
        <f t="shared" si="0"/>
        <v>370</v>
      </c>
      <c r="H21" s="46">
        <f t="shared" si="1"/>
        <v>151</v>
      </c>
      <c r="I21" s="168">
        <f t="shared" si="12"/>
        <v>420</v>
      </c>
      <c r="J21" s="46">
        <f t="shared" si="4"/>
        <v>51</v>
      </c>
      <c r="K21" s="167">
        <f t="shared" si="2"/>
        <v>290.7</v>
      </c>
      <c r="L21" s="167">
        <f t="shared" si="9"/>
        <v>1080.7</v>
      </c>
      <c r="M21" s="167">
        <f t="shared" si="5"/>
        <v>1080.7</v>
      </c>
      <c r="N21" s="169">
        <f t="shared" si="10"/>
        <v>210</v>
      </c>
      <c r="O21" s="167">
        <f t="shared" si="6"/>
        <v>0</v>
      </c>
      <c r="P21" s="167">
        <v>0</v>
      </c>
      <c r="Q21" s="167">
        <f t="shared" si="11"/>
        <v>1290.7</v>
      </c>
      <c r="R21" s="47" t="s">
        <v>57</v>
      </c>
      <c r="S21" s="116"/>
      <c r="T21" s="148"/>
      <c r="U21" s="149">
        <v>3.7</v>
      </c>
      <c r="V21" s="150">
        <v>4.2</v>
      </c>
      <c r="W21" s="149">
        <v>5.7</v>
      </c>
      <c r="X21" s="149">
        <v>60</v>
      </c>
      <c r="Y21" s="149">
        <f t="shared" si="7"/>
        <v>210</v>
      </c>
      <c r="Z21" s="149">
        <v>1000</v>
      </c>
      <c r="AA21" s="2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136"/>
      <c r="B22" s="44" t="s">
        <v>35</v>
      </c>
      <c r="C22" s="45" t="s">
        <v>17</v>
      </c>
      <c r="D22" s="166">
        <v>23438</v>
      </c>
      <c r="E22" s="166">
        <v>23317</v>
      </c>
      <c r="F22" s="166">
        <f t="shared" si="8"/>
        <v>121</v>
      </c>
      <c r="G22" s="167">
        <f t="shared" si="0"/>
        <v>370</v>
      </c>
      <c r="H22" s="46">
        <f t="shared" si="1"/>
        <v>21</v>
      </c>
      <c r="I22" s="168">
        <f t="shared" si="12"/>
        <v>88.2</v>
      </c>
      <c r="J22" s="46">
        <f t="shared" si="4"/>
        <v>0</v>
      </c>
      <c r="K22" s="167">
        <f t="shared" si="2"/>
        <v>0</v>
      </c>
      <c r="L22" s="167">
        <f t="shared" si="9"/>
        <v>458.2</v>
      </c>
      <c r="M22" s="167">
        <f t="shared" si="5"/>
        <v>458.2</v>
      </c>
      <c r="N22" s="169">
        <f t="shared" si="10"/>
        <v>210</v>
      </c>
      <c r="O22" s="167">
        <f t="shared" si="6"/>
        <v>0</v>
      </c>
      <c r="P22" s="167">
        <v>0</v>
      </c>
      <c r="Q22" s="167">
        <f t="shared" si="11"/>
        <v>668.2</v>
      </c>
      <c r="R22" s="47" t="s">
        <v>57</v>
      </c>
      <c r="S22" s="116"/>
      <c r="T22" s="148"/>
      <c r="U22" s="149">
        <v>3.7</v>
      </c>
      <c r="V22" s="150">
        <v>4.2</v>
      </c>
      <c r="W22" s="149">
        <v>5.7</v>
      </c>
      <c r="X22" s="149">
        <v>60</v>
      </c>
      <c r="Y22" s="149">
        <f t="shared" si="7"/>
        <v>210</v>
      </c>
      <c r="Z22" s="149">
        <v>1000</v>
      </c>
      <c r="AA22" s="2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136"/>
      <c r="B23" s="44" t="s">
        <v>36</v>
      </c>
      <c r="C23" s="45" t="s">
        <v>18</v>
      </c>
      <c r="D23" s="166">
        <v>12695</v>
      </c>
      <c r="E23" s="166">
        <v>12147</v>
      </c>
      <c r="F23" s="166">
        <f t="shared" si="8"/>
        <v>548</v>
      </c>
      <c r="G23" s="167">
        <f t="shared" si="0"/>
        <v>370</v>
      </c>
      <c r="H23" s="46">
        <f t="shared" si="1"/>
        <v>448</v>
      </c>
      <c r="I23" s="168">
        <f t="shared" si="12"/>
        <v>420</v>
      </c>
      <c r="J23" s="46">
        <f t="shared" si="4"/>
        <v>348</v>
      </c>
      <c r="K23" s="167">
        <f t="shared" si="2"/>
        <v>1983.6000000000001</v>
      </c>
      <c r="L23" s="167">
        <f t="shared" si="9"/>
        <v>2773.6000000000004</v>
      </c>
      <c r="M23" s="167">
        <f t="shared" si="5"/>
        <v>2773.6000000000004</v>
      </c>
      <c r="N23" s="169">
        <f t="shared" si="10"/>
        <v>210</v>
      </c>
      <c r="O23" s="167">
        <f t="shared" si="6"/>
        <v>0</v>
      </c>
      <c r="P23" s="167">
        <v>0</v>
      </c>
      <c r="Q23" s="167">
        <f t="shared" si="11"/>
        <v>2983.6000000000004</v>
      </c>
      <c r="R23" s="47" t="s">
        <v>57</v>
      </c>
      <c r="S23" s="116"/>
      <c r="T23" s="148"/>
      <c r="U23" s="149">
        <v>3.7</v>
      </c>
      <c r="V23" s="150">
        <v>4.2</v>
      </c>
      <c r="W23" s="149">
        <v>5.7</v>
      </c>
      <c r="X23" s="149">
        <v>60</v>
      </c>
      <c r="Y23" s="149">
        <f t="shared" si="7"/>
        <v>210</v>
      </c>
      <c r="Z23" s="149">
        <v>1000</v>
      </c>
      <c r="AA23" s="2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136"/>
      <c r="B24" s="44" t="s">
        <v>37</v>
      </c>
      <c r="C24" s="45" t="s">
        <v>19</v>
      </c>
      <c r="D24" s="166">
        <v>25300</v>
      </c>
      <c r="E24" s="166">
        <v>24990</v>
      </c>
      <c r="F24" s="166">
        <f t="shared" si="8"/>
        <v>310</v>
      </c>
      <c r="G24" s="167">
        <f t="shared" si="0"/>
        <v>370</v>
      </c>
      <c r="H24" s="46">
        <f t="shared" si="1"/>
        <v>210</v>
      </c>
      <c r="I24" s="168">
        <f t="shared" si="12"/>
        <v>420</v>
      </c>
      <c r="J24" s="46">
        <f t="shared" si="4"/>
        <v>110</v>
      </c>
      <c r="K24" s="167">
        <f t="shared" si="2"/>
        <v>627</v>
      </c>
      <c r="L24" s="167">
        <f t="shared" si="9"/>
        <v>1417</v>
      </c>
      <c r="M24" s="167">
        <f t="shared" si="5"/>
        <v>1417</v>
      </c>
      <c r="N24" s="169">
        <f t="shared" si="10"/>
        <v>210</v>
      </c>
      <c r="O24" s="167">
        <f t="shared" si="6"/>
        <v>0</v>
      </c>
      <c r="P24" s="167">
        <v>0</v>
      </c>
      <c r="Q24" s="167">
        <f t="shared" si="11"/>
        <v>1627</v>
      </c>
      <c r="R24" s="47" t="s">
        <v>57</v>
      </c>
      <c r="S24" s="116"/>
      <c r="T24" s="148"/>
      <c r="U24" s="149">
        <v>3.7</v>
      </c>
      <c r="V24" s="150">
        <v>4.2</v>
      </c>
      <c r="W24" s="149">
        <v>5.7</v>
      </c>
      <c r="X24" s="149">
        <v>60</v>
      </c>
      <c r="Y24" s="149">
        <f t="shared" si="7"/>
        <v>210</v>
      </c>
      <c r="Z24" s="149">
        <v>1000</v>
      </c>
      <c r="AA24" s="2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136"/>
      <c r="B25" s="44" t="s">
        <v>38</v>
      </c>
      <c r="C25" s="45" t="s">
        <v>20</v>
      </c>
      <c r="D25" s="166">
        <v>42387</v>
      </c>
      <c r="E25" s="166">
        <v>41879</v>
      </c>
      <c r="F25" s="166">
        <f t="shared" si="8"/>
        <v>508</v>
      </c>
      <c r="G25" s="167">
        <f t="shared" si="0"/>
        <v>370</v>
      </c>
      <c r="H25" s="46">
        <f t="shared" si="1"/>
        <v>408</v>
      </c>
      <c r="I25" s="168">
        <f t="shared" si="12"/>
        <v>420</v>
      </c>
      <c r="J25" s="46">
        <f t="shared" si="4"/>
        <v>308</v>
      </c>
      <c r="K25" s="167">
        <f t="shared" si="2"/>
        <v>1755.6000000000001</v>
      </c>
      <c r="L25" s="167">
        <f t="shared" si="9"/>
        <v>2545.6000000000004</v>
      </c>
      <c r="M25" s="167">
        <f t="shared" si="5"/>
        <v>2545.6000000000004</v>
      </c>
      <c r="N25" s="169">
        <f t="shared" si="10"/>
        <v>210</v>
      </c>
      <c r="O25" s="167">
        <f t="shared" si="6"/>
        <v>0</v>
      </c>
      <c r="P25" s="167">
        <v>0</v>
      </c>
      <c r="Q25" s="167">
        <f t="shared" si="11"/>
        <v>2755.6000000000004</v>
      </c>
      <c r="R25" s="47" t="s">
        <v>57</v>
      </c>
      <c r="S25" s="116"/>
      <c r="T25" s="148"/>
      <c r="U25" s="149">
        <v>3.7</v>
      </c>
      <c r="V25" s="150">
        <v>4.2</v>
      </c>
      <c r="W25" s="149">
        <v>5.7</v>
      </c>
      <c r="X25" s="149">
        <v>60</v>
      </c>
      <c r="Y25" s="149">
        <f t="shared" si="7"/>
        <v>210</v>
      </c>
      <c r="Z25" s="149">
        <v>1000</v>
      </c>
      <c r="AA25" s="2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136"/>
      <c r="B26" s="44" t="s">
        <v>39</v>
      </c>
      <c r="C26" s="45" t="s">
        <v>21</v>
      </c>
      <c r="D26" s="166">
        <v>17234</v>
      </c>
      <c r="E26" s="166">
        <v>17071</v>
      </c>
      <c r="F26" s="166">
        <f t="shared" si="8"/>
        <v>163</v>
      </c>
      <c r="G26" s="167">
        <f t="shared" si="0"/>
        <v>370</v>
      </c>
      <c r="H26" s="46">
        <f t="shared" si="1"/>
        <v>63</v>
      </c>
      <c r="I26" s="168">
        <f t="shared" si="12"/>
        <v>264.60000000000002</v>
      </c>
      <c r="J26" s="46">
        <f t="shared" si="4"/>
        <v>0</v>
      </c>
      <c r="K26" s="167">
        <f t="shared" si="2"/>
        <v>0</v>
      </c>
      <c r="L26" s="167">
        <f t="shared" si="9"/>
        <v>634.6</v>
      </c>
      <c r="M26" s="167">
        <f t="shared" si="5"/>
        <v>634.6</v>
      </c>
      <c r="N26" s="169">
        <f t="shared" si="10"/>
        <v>210</v>
      </c>
      <c r="O26" s="167">
        <f t="shared" si="6"/>
        <v>0</v>
      </c>
      <c r="P26" s="167">
        <v>0</v>
      </c>
      <c r="Q26" s="167">
        <f t="shared" si="11"/>
        <v>844.6</v>
      </c>
      <c r="R26" s="47" t="s">
        <v>57</v>
      </c>
      <c r="S26" s="116"/>
      <c r="T26" s="148"/>
      <c r="U26" s="149">
        <v>3.7</v>
      </c>
      <c r="V26" s="150">
        <v>4.2</v>
      </c>
      <c r="W26" s="149">
        <v>5.7</v>
      </c>
      <c r="X26" s="149">
        <v>60</v>
      </c>
      <c r="Y26" s="149">
        <f t="shared" si="7"/>
        <v>210</v>
      </c>
      <c r="Z26" s="149">
        <v>1000</v>
      </c>
      <c r="AA26" s="2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136"/>
      <c r="B27" s="44" t="s">
        <v>40</v>
      </c>
      <c r="C27" s="45" t="s">
        <v>22</v>
      </c>
      <c r="D27" s="166">
        <v>38109</v>
      </c>
      <c r="E27" s="166">
        <v>37687</v>
      </c>
      <c r="F27" s="166">
        <f t="shared" si="8"/>
        <v>422</v>
      </c>
      <c r="G27" s="167">
        <f t="shared" si="0"/>
        <v>370</v>
      </c>
      <c r="H27" s="46">
        <f t="shared" si="1"/>
        <v>322</v>
      </c>
      <c r="I27" s="168">
        <f t="shared" si="12"/>
        <v>420</v>
      </c>
      <c r="J27" s="46">
        <f t="shared" si="4"/>
        <v>222</v>
      </c>
      <c r="K27" s="167">
        <f t="shared" si="2"/>
        <v>1265.4000000000001</v>
      </c>
      <c r="L27" s="167">
        <f t="shared" si="9"/>
        <v>2055.4</v>
      </c>
      <c r="M27" s="167">
        <f t="shared" si="5"/>
        <v>2055.4</v>
      </c>
      <c r="N27" s="169">
        <f t="shared" si="10"/>
        <v>210</v>
      </c>
      <c r="O27" s="167">
        <f t="shared" si="6"/>
        <v>0</v>
      </c>
      <c r="P27" s="167">
        <v>0</v>
      </c>
      <c r="Q27" s="167">
        <f t="shared" si="11"/>
        <v>2265.4</v>
      </c>
      <c r="R27" s="47" t="s">
        <v>57</v>
      </c>
      <c r="S27" s="116"/>
      <c r="T27" s="148"/>
      <c r="U27" s="149">
        <v>3.7</v>
      </c>
      <c r="V27" s="150">
        <v>4.2</v>
      </c>
      <c r="W27" s="149">
        <v>5.7</v>
      </c>
      <c r="X27" s="149">
        <v>60</v>
      </c>
      <c r="Y27" s="149">
        <f t="shared" si="7"/>
        <v>210</v>
      </c>
      <c r="Z27" s="149">
        <v>1000</v>
      </c>
      <c r="AA27" s="2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136"/>
      <c r="B28" s="105" t="s">
        <v>186</v>
      </c>
      <c r="C28" s="45" t="s">
        <v>23</v>
      </c>
      <c r="D28" s="166">
        <v>15661</v>
      </c>
      <c r="E28" s="166">
        <v>15469</v>
      </c>
      <c r="F28" s="166">
        <f t="shared" si="8"/>
        <v>192</v>
      </c>
      <c r="G28" s="167">
        <f t="shared" si="0"/>
        <v>370</v>
      </c>
      <c r="H28" s="46">
        <f t="shared" si="1"/>
        <v>92</v>
      </c>
      <c r="I28" s="168">
        <f t="shared" si="12"/>
        <v>386.40000000000003</v>
      </c>
      <c r="J28" s="46">
        <f t="shared" si="4"/>
        <v>0</v>
      </c>
      <c r="K28" s="167">
        <f t="shared" si="2"/>
        <v>0</v>
      </c>
      <c r="L28" s="167">
        <f t="shared" si="9"/>
        <v>756.40000000000009</v>
      </c>
      <c r="M28" s="167">
        <f t="shared" si="5"/>
        <v>756.40000000000009</v>
      </c>
      <c r="N28" s="169">
        <f t="shared" si="10"/>
        <v>210</v>
      </c>
      <c r="O28" s="167">
        <f t="shared" si="6"/>
        <v>0</v>
      </c>
      <c r="P28" s="167">
        <v>0</v>
      </c>
      <c r="Q28" s="167">
        <f t="shared" si="11"/>
        <v>966.40000000000009</v>
      </c>
      <c r="R28" s="47" t="s">
        <v>57</v>
      </c>
      <c r="S28" s="116"/>
      <c r="T28" s="148"/>
      <c r="U28" s="149">
        <v>3.7</v>
      </c>
      <c r="V28" s="150">
        <v>4.2</v>
      </c>
      <c r="W28" s="149">
        <v>5.7</v>
      </c>
      <c r="X28" s="149">
        <v>60</v>
      </c>
      <c r="Y28" s="149">
        <f t="shared" si="7"/>
        <v>210</v>
      </c>
      <c r="Z28" s="149">
        <v>1000</v>
      </c>
      <c r="AA28" s="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136"/>
      <c r="B29" s="44" t="s">
        <v>41</v>
      </c>
      <c r="C29" s="45" t="s">
        <v>24</v>
      </c>
      <c r="D29" s="166">
        <v>26790</v>
      </c>
      <c r="E29" s="166">
        <v>26344</v>
      </c>
      <c r="F29" s="166">
        <f t="shared" si="8"/>
        <v>446</v>
      </c>
      <c r="G29" s="167">
        <f t="shared" si="0"/>
        <v>370</v>
      </c>
      <c r="H29" s="46">
        <f t="shared" si="1"/>
        <v>346</v>
      </c>
      <c r="I29" s="168">
        <f t="shared" si="12"/>
        <v>420</v>
      </c>
      <c r="J29" s="46">
        <f t="shared" si="4"/>
        <v>246</v>
      </c>
      <c r="K29" s="167">
        <f t="shared" si="2"/>
        <v>1402.2</v>
      </c>
      <c r="L29" s="167">
        <f t="shared" si="9"/>
        <v>2192.1999999999998</v>
      </c>
      <c r="M29" s="167">
        <f t="shared" si="5"/>
        <v>2192.1999999999998</v>
      </c>
      <c r="N29" s="169">
        <f t="shared" si="10"/>
        <v>210</v>
      </c>
      <c r="O29" s="167">
        <f t="shared" si="6"/>
        <v>0</v>
      </c>
      <c r="P29" s="167">
        <v>0</v>
      </c>
      <c r="Q29" s="167">
        <f t="shared" si="11"/>
        <v>2402.1999999999998</v>
      </c>
      <c r="R29" s="47" t="s">
        <v>57</v>
      </c>
      <c r="S29" s="116"/>
      <c r="T29" s="148"/>
      <c r="U29" s="149">
        <v>3.7</v>
      </c>
      <c r="V29" s="150">
        <v>4.2</v>
      </c>
      <c r="W29" s="149">
        <v>5.7</v>
      </c>
      <c r="X29" s="149">
        <v>60</v>
      </c>
      <c r="Y29" s="149">
        <f t="shared" si="7"/>
        <v>210</v>
      </c>
      <c r="Z29" s="149">
        <v>1000</v>
      </c>
      <c r="AA29" s="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136"/>
      <c r="B30" s="44" t="s">
        <v>42</v>
      </c>
      <c r="C30" s="45" t="s">
        <v>25</v>
      </c>
      <c r="D30" s="166">
        <v>48942</v>
      </c>
      <c r="E30" s="166">
        <v>48473</v>
      </c>
      <c r="F30" s="166">
        <f t="shared" si="8"/>
        <v>469</v>
      </c>
      <c r="G30" s="167">
        <f t="shared" si="0"/>
        <v>370</v>
      </c>
      <c r="H30" s="46">
        <f t="shared" si="1"/>
        <v>369</v>
      </c>
      <c r="I30" s="168">
        <f t="shared" si="12"/>
        <v>420</v>
      </c>
      <c r="J30" s="46">
        <f t="shared" si="4"/>
        <v>269</v>
      </c>
      <c r="K30" s="167">
        <f t="shared" si="2"/>
        <v>1533.3</v>
      </c>
      <c r="L30" s="167">
        <f t="shared" si="9"/>
        <v>2323.3000000000002</v>
      </c>
      <c r="M30" s="167">
        <f t="shared" si="5"/>
        <v>2323.3000000000002</v>
      </c>
      <c r="N30" s="169">
        <f t="shared" si="10"/>
        <v>210</v>
      </c>
      <c r="O30" s="167">
        <f t="shared" si="6"/>
        <v>0</v>
      </c>
      <c r="P30" s="167">
        <v>0</v>
      </c>
      <c r="Q30" s="167">
        <f t="shared" si="11"/>
        <v>2533.3000000000002</v>
      </c>
      <c r="R30" s="47" t="s">
        <v>57</v>
      </c>
      <c r="S30" s="116"/>
      <c r="T30" s="148"/>
      <c r="U30" s="149">
        <v>3.7</v>
      </c>
      <c r="V30" s="150">
        <v>4.2</v>
      </c>
      <c r="W30" s="149">
        <v>5.7</v>
      </c>
      <c r="X30" s="149">
        <v>60</v>
      </c>
      <c r="Y30" s="149">
        <f t="shared" si="7"/>
        <v>210</v>
      </c>
      <c r="Z30" s="149">
        <v>1000</v>
      </c>
      <c r="AA30" s="2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136"/>
      <c r="B31" s="44" t="s">
        <v>294</v>
      </c>
      <c r="C31" s="45" t="s">
        <v>26</v>
      </c>
      <c r="D31" s="175">
        <v>67643</v>
      </c>
      <c r="E31" s="175">
        <v>66471</v>
      </c>
      <c r="F31" s="166">
        <f t="shared" si="8"/>
        <v>1172</v>
      </c>
      <c r="G31" s="167">
        <f t="shared" si="0"/>
        <v>370</v>
      </c>
      <c r="H31" s="46">
        <f t="shared" si="1"/>
        <v>1072</v>
      </c>
      <c r="I31" s="168">
        <f t="shared" si="12"/>
        <v>420</v>
      </c>
      <c r="J31" s="46">
        <f t="shared" si="4"/>
        <v>972</v>
      </c>
      <c r="K31" s="167">
        <f t="shared" si="2"/>
        <v>5540.4000000000005</v>
      </c>
      <c r="L31" s="167">
        <f t="shared" si="9"/>
        <v>6330.4000000000005</v>
      </c>
      <c r="M31" s="167">
        <f t="shared" si="5"/>
        <v>6330.4000000000005</v>
      </c>
      <c r="N31" s="169">
        <f t="shared" si="10"/>
        <v>210</v>
      </c>
      <c r="O31" s="167">
        <f t="shared" si="6"/>
        <v>0</v>
      </c>
      <c r="P31" s="167">
        <v>0</v>
      </c>
      <c r="Q31" s="167">
        <f t="shared" si="11"/>
        <v>6540.4000000000005</v>
      </c>
      <c r="R31" s="47" t="s">
        <v>57</v>
      </c>
      <c r="S31" s="116"/>
      <c r="T31" s="148"/>
      <c r="U31" s="149">
        <v>3.7</v>
      </c>
      <c r="V31" s="150">
        <v>4.2</v>
      </c>
      <c r="W31" s="149">
        <v>5.7</v>
      </c>
      <c r="X31" s="149">
        <v>60</v>
      </c>
      <c r="Y31" s="149">
        <f t="shared" si="7"/>
        <v>210</v>
      </c>
      <c r="Z31" s="149">
        <v>1000</v>
      </c>
      <c r="AA31" s="2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136"/>
      <c r="B32" s="44" t="s">
        <v>43</v>
      </c>
      <c r="C32" s="45" t="s">
        <v>27</v>
      </c>
      <c r="D32" s="166">
        <v>21359</v>
      </c>
      <c r="E32" s="166">
        <v>21128</v>
      </c>
      <c r="F32" s="166">
        <f t="shared" si="8"/>
        <v>231</v>
      </c>
      <c r="G32" s="167">
        <f t="shared" si="0"/>
        <v>370</v>
      </c>
      <c r="H32" s="46">
        <f t="shared" si="1"/>
        <v>131</v>
      </c>
      <c r="I32" s="168">
        <f t="shared" si="12"/>
        <v>420</v>
      </c>
      <c r="J32" s="46">
        <f t="shared" si="4"/>
        <v>31</v>
      </c>
      <c r="K32" s="167">
        <f t="shared" si="2"/>
        <v>176.70000000000002</v>
      </c>
      <c r="L32" s="167">
        <f t="shared" si="9"/>
        <v>966.7</v>
      </c>
      <c r="M32" s="167">
        <f t="shared" si="5"/>
        <v>966.7</v>
      </c>
      <c r="N32" s="169">
        <f t="shared" si="10"/>
        <v>210</v>
      </c>
      <c r="O32" s="167">
        <f t="shared" si="6"/>
        <v>0</v>
      </c>
      <c r="P32" s="167">
        <v>0</v>
      </c>
      <c r="Q32" s="167">
        <f t="shared" si="11"/>
        <v>1176.7</v>
      </c>
      <c r="R32" s="47" t="s">
        <v>57</v>
      </c>
      <c r="S32" s="116"/>
      <c r="T32" s="148"/>
      <c r="U32" s="149">
        <v>3.7</v>
      </c>
      <c r="V32" s="150">
        <v>4.2</v>
      </c>
      <c r="W32" s="149">
        <v>5.7</v>
      </c>
      <c r="X32" s="149">
        <v>60</v>
      </c>
      <c r="Y32" s="149">
        <f t="shared" si="7"/>
        <v>210</v>
      </c>
      <c r="Z32" s="149">
        <v>1000</v>
      </c>
      <c r="AA32" s="2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136"/>
      <c r="B33" s="50" t="s">
        <v>116</v>
      </c>
      <c r="C33" s="45" t="s">
        <v>61</v>
      </c>
      <c r="D33" s="171"/>
      <c r="E33" s="171"/>
      <c r="F33" s="176">
        <f t="shared" si="8"/>
        <v>0</v>
      </c>
      <c r="G33" s="177">
        <f t="shared" ref="G33" si="13">IF((F33&gt;100),(100*U33), (F33*U33))</f>
        <v>0</v>
      </c>
      <c r="H33" s="98">
        <f t="shared" ref="H33" si="14">IF((F33&gt;100),(F33-100),(0))</f>
        <v>0</v>
      </c>
      <c r="I33" s="178">
        <f t="shared" ref="I33" si="15">IF((H33&gt;100),(100*V33),(H33*V33))</f>
        <v>0</v>
      </c>
      <c r="J33" s="98">
        <f t="shared" ref="J33" si="16">IF((H33&gt;100),(H33-100),(0))</f>
        <v>0</v>
      </c>
      <c r="K33" s="177">
        <f t="shared" ref="K33" si="17">IF((J33&gt;0),(J33*W33),(0))</f>
        <v>0</v>
      </c>
      <c r="L33" s="177">
        <f t="shared" si="9"/>
        <v>0</v>
      </c>
      <c r="M33" s="172">
        <f t="shared" ref="M33" si="18">L33</f>
        <v>0</v>
      </c>
      <c r="N33" s="174">
        <f t="shared" si="10"/>
        <v>210</v>
      </c>
      <c r="O33" s="172">
        <f t="shared" ref="O33" si="19">IF((F33&gt;0),0,(Y33))</f>
        <v>210</v>
      </c>
      <c r="P33" s="172">
        <v>0</v>
      </c>
      <c r="Q33" s="172">
        <f t="shared" si="11"/>
        <v>210</v>
      </c>
      <c r="R33" s="47" t="s">
        <v>57</v>
      </c>
      <c r="S33" s="117"/>
      <c r="T33" s="148"/>
      <c r="U33" s="149">
        <v>3.7</v>
      </c>
      <c r="V33" s="150">
        <v>4.2</v>
      </c>
      <c r="W33" s="149">
        <v>5.7</v>
      </c>
      <c r="X33" s="149">
        <v>60</v>
      </c>
      <c r="Y33" s="149">
        <f t="shared" si="7"/>
        <v>210</v>
      </c>
      <c r="Z33" s="149">
        <v>1000</v>
      </c>
      <c r="AA33" s="2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2"/>
      <c r="B34" s="23"/>
      <c r="C34" s="24"/>
      <c r="D34" s="179"/>
      <c r="E34" s="179"/>
      <c r="F34" s="179"/>
      <c r="G34" s="180"/>
      <c r="H34" s="25"/>
      <c r="I34" s="181"/>
      <c r="J34" s="25"/>
      <c r="K34" s="180"/>
      <c r="L34" s="180"/>
      <c r="M34" s="180"/>
      <c r="N34" s="182"/>
      <c r="O34" s="183"/>
      <c r="P34" s="180"/>
      <c r="Q34" s="180"/>
      <c r="R34" s="26"/>
      <c r="S34" s="117"/>
      <c r="T34" s="148"/>
      <c r="U34" s="149"/>
      <c r="V34" s="150"/>
      <c r="W34" s="149"/>
      <c r="X34" s="149"/>
      <c r="Y34" s="149"/>
      <c r="Z34" s="149"/>
      <c r="AA34" s="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2"/>
      <c r="B35" s="71"/>
      <c r="C35" s="72"/>
      <c r="D35" s="184"/>
      <c r="E35" s="179"/>
      <c r="F35" s="179"/>
      <c r="G35" s="180"/>
      <c r="H35" s="25"/>
      <c r="I35" s="181"/>
      <c r="J35" s="25"/>
      <c r="K35" s="180"/>
      <c r="L35" s="180"/>
      <c r="M35" s="180"/>
      <c r="N35" s="185"/>
      <c r="O35" s="180"/>
      <c r="P35" s="180"/>
      <c r="Q35" s="186"/>
      <c r="R35" s="26"/>
      <c r="S35" s="117"/>
      <c r="T35" s="148"/>
      <c r="U35" s="149"/>
      <c r="V35" s="150"/>
      <c r="W35" s="149"/>
      <c r="X35" s="149"/>
      <c r="Y35" s="149"/>
      <c r="Z35" s="149"/>
      <c r="AA35" s="2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27"/>
      <c r="B36" s="73"/>
      <c r="C36" s="27"/>
      <c r="D36" s="187"/>
      <c r="E36" s="187"/>
      <c r="F36" s="179"/>
      <c r="G36" s="180"/>
      <c r="H36" s="25"/>
      <c r="I36" s="181"/>
      <c r="J36" s="25"/>
      <c r="K36" s="180"/>
      <c r="L36" s="180"/>
      <c r="M36" s="180"/>
      <c r="N36" s="185"/>
      <c r="O36" s="180"/>
      <c r="P36" s="180"/>
      <c r="Q36" s="180"/>
      <c r="R36" s="26"/>
      <c r="S36" s="117"/>
      <c r="T36" s="117"/>
      <c r="U36" s="149"/>
      <c r="V36" s="150"/>
      <c r="W36" s="149"/>
      <c r="X36" s="149"/>
      <c r="Y36" s="149"/>
      <c r="Z36" s="149"/>
    </row>
    <row r="37" spans="1:48">
      <c r="A37" s="27"/>
      <c r="B37" s="27"/>
      <c r="C37" s="27"/>
      <c r="D37" s="187"/>
      <c r="E37" s="187"/>
      <c r="F37" s="179"/>
      <c r="G37" s="180"/>
      <c r="H37" s="25"/>
      <c r="I37" s="181"/>
      <c r="J37" s="25"/>
      <c r="K37" s="180"/>
      <c r="L37" s="180"/>
      <c r="M37" s="180"/>
      <c r="N37" s="185"/>
      <c r="O37" s="180"/>
      <c r="P37" s="180"/>
      <c r="Q37" s="180"/>
      <c r="R37" s="26"/>
      <c r="S37" s="117"/>
      <c r="T37" s="117"/>
      <c r="U37" s="149"/>
      <c r="V37" s="150"/>
      <c r="W37" s="149"/>
      <c r="X37" s="149"/>
      <c r="Y37" s="149"/>
      <c r="Z37" s="149"/>
    </row>
    <row r="38" spans="1:48">
      <c r="A38" s="127" t="s">
        <v>267</v>
      </c>
      <c r="B38" s="51" t="s">
        <v>64</v>
      </c>
      <c r="C38" s="45" t="s">
        <v>65</v>
      </c>
      <c r="D38" s="175">
        <v>32508</v>
      </c>
      <c r="E38" s="175">
        <v>32135</v>
      </c>
      <c r="F38" s="166">
        <f>IF((D38&gt;E38),(D38-E38),(0))/1</f>
        <v>373</v>
      </c>
      <c r="G38" s="167">
        <f t="shared" si="0"/>
        <v>370</v>
      </c>
      <c r="H38" s="46">
        <f t="shared" si="1"/>
        <v>273</v>
      </c>
      <c r="I38" s="168">
        <f t="shared" si="12"/>
        <v>420</v>
      </c>
      <c r="J38" s="46">
        <f t="shared" si="4"/>
        <v>173</v>
      </c>
      <c r="K38" s="167">
        <f t="shared" si="2"/>
        <v>986.1</v>
      </c>
      <c r="L38" s="167">
        <f>(G38+I38+K38)*1</f>
        <v>1776.1</v>
      </c>
      <c r="M38" s="167">
        <f t="shared" si="5"/>
        <v>1776.1</v>
      </c>
      <c r="N38" s="169">
        <f>IF((Y38&gt;0),Y38,130)*1</f>
        <v>180</v>
      </c>
      <c r="O38" s="167">
        <f t="shared" si="6"/>
        <v>0</v>
      </c>
      <c r="P38" s="167">
        <v>0</v>
      </c>
      <c r="Q38" s="167">
        <f>IF((M38&gt;0),(M38+N38+P38),(Y38)+(P38))</f>
        <v>1956.1</v>
      </c>
      <c r="R38" s="47" t="s">
        <v>57</v>
      </c>
      <c r="S38" s="117"/>
      <c r="T38" s="117"/>
      <c r="U38" s="149">
        <v>3.7</v>
      </c>
      <c r="V38" s="150">
        <v>4.2</v>
      </c>
      <c r="W38" s="149">
        <v>5.7</v>
      </c>
      <c r="X38" s="149">
        <v>60</v>
      </c>
      <c r="Y38" s="149">
        <f>3*60</f>
        <v>180</v>
      </c>
      <c r="Z38" s="149">
        <v>850</v>
      </c>
    </row>
    <row r="39" spans="1:48">
      <c r="A39" s="127"/>
      <c r="B39" s="108" t="s">
        <v>116</v>
      </c>
      <c r="C39" s="45" t="s">
        <v>66</v>
      </c>
      <c r="D39" s="171"/>
      <c r="E39" s="171"/>
      <c r="F39" s="171">
        <f t="shared" ref="F39:F43" si="20">IF((D39&gt;E39),(D39-E39),(0))/1</f>
        <v>0</v>
      </c>
      <c r="G39" s="172">
        <f t="shared" si="0"/>
        <v>0</v>
      </c>
      <c r="H39" s="49">
        <f t="shared" si="1"/>
        <v>0</v>
      </c>
      <c r="I39" s="173">
        <f t="shared" si="12"/>
        <v>0</v>
      </c>
      <c r="J39" s="49">
        <f t="shared" si="4"/>
        <v>0</v>
      </c>
      <c r="K39" s="172">
        <f t="shared" si="2"/>
        <v>0</v>
      </c>
      <c r="L39" s="172">
        <f t="shared" ref="L39:L43" si="21">(G39+I39+K39)*1</f>
        <v>0</v>
      </c>
      <c r="M39" s="172">
        <f t="shared" si="5"/>
        <v>0</v>
      </c>
      <c r="N39" s="174">
        <f t="shared" ref="N39:N43" si="22">IF((Y39&gt;0),Y39,130)*1</f>
        <v>180</v>
      </c>
      <c r="O39" s="172">
        <f t="shared" si="6"/>
        <v>180</v>
      </c>
      <c r="P39" s="172">
        <v>0</v>
      </c>
      <c r="Q39" s="172">
        <f t="shared" ref="Q39:Q43" si="23">IF((M39&gt;0),(M39+N39+P39),(Y39)+(P39))</f>
        <v>180</v>
      </c>
      <c r="R39" s="47" t="s">
        <v>57</v>
      </c>
      <c r="S39" s="117"/>
      <c r="T39" s="117"/>
      <c r="U39" s="149">
        <v>3.7</v>
      </c>
      <c r="V39" s="150">
        <v>4.2</v>
      </c>
      <c r="W39" s="149">
        <v>5.7</v>
      </c>
      <c r="X39" s="149">
        <v>60</v>
      </c>
      <c r="Y39" s="149">
        <f t="shared" ref="Y39:Y73" si="24">3*60</f>
        <v>180</v>
      </c>
      <c r="Z39" s="149">
        <v>850</v>
      </c>
    </row>
    <row r="40" spans="1:48">
      <c r="A40" s="127"/>
      <c r="B40" s="52" t="s">
        <v>116</v>
      </c>
      <c r="C40" s="48" t="s">
        <v>67</v>
      </c>
      <c r="D40" s="170"/>
      <c r="E40" s="170"/>
      <c r="F40" s="171">
        <f t="shared" si="20"/>
        <v>0</v>
      </c>
      <c r="G40" s="172">
        <f t="shared" si="0"/>
        <v>0</v>
      </c>
      <c r="H40" s="49">
        <f t="shared" si="1"/>
        <v>0</v>
      </c>
      <c r="I40" s="173">
        <f t="shared" si="12"/>
        <v>0</v>
      </c>
      <c r="J40" s="49">
        <f t="shared" si="4"/>
        <v>0</v>
      </c>
      <c r="K40" s="172">
        <f t="shared" si="2"/>
        <v>0</v>
      </c>
      <c r="L40" s="172">
        <f t="shared" si="21"/>
        <v>0</v>
      </c>
      <c r="M40" s="172">
        <f t="shared" si="5"/>
        <v>0</v>
      </c>
      <c r="N40" s="174">
        <f t="shared" si="22"/>
        <v>180</v>
      </c>
      <c r="O40" s="172">
        <f t="shared" si="6"/>
        <v>180</v>
      </c>
      <c r="P40" s="172">
        <v>0</v>
      </c>
      <c r="Q40" s="172">
        <f t="shared" si="23"/>
        <v>180</v>
      </c>
      <c r="R40" s="47" t="s">
        <v>57</v>
      </c>
      <c r="S40" s="117"/>
      <c r="T40" s="117"/>
      <c r="U40" s="149">
        <v>3.7</v>
      </c>
      <c r="V40" s="150">
        <v>4.2</v>
      </c>
      <c r="W40" s="149">
        <v>5.7</v>
      </c>
      <c r="X40" s="149">
        <v>60</v>
      </c>
      <c r="Y40" s="149">
        <f t="shared" si="24"/>
        <v>180</v>
      </c>
      <c r="Z40" s="149">
        <v>850</v>
      </c>
    </row>
    <row r="41" spans="1:48">
      <c r="A41" s="127"/>
      <c r="B41" s="109" t="s">
        <v>253</v>
      </c>
      <c r="C41" s="45" t="s">
        <v>68</v>
      </c>
      <c r="D41" s="166">
        <v>32175</v>
      </c>
      <c r="E41" s="166">
        <v>32009</v>
      </c>
      <c r="F41" s="166">
        <f t="shared" si="20"/>
        <v>166</v>
      </c>
      <c r="G41" s="167">
        <f t="shared" si="0"/>
        <v>370</v>
      </c>
      <c r="H41" s="46">
        <f t="shared" si="1"/>
        <v>66</v>
      </c>
      <c r="I41" s="168">
        <f t="shared" si="12"/>
        <v>277.2</v>
      </c>
      <c r="J41" s="46">
        <f t="shared" si="4"/>
        <v>0</v>
      </c>
      <c r="K41" s="167">
        <f t="shared" si="2"/>
        <v>0</v>
      </c>
      <c r="L41" s="167">
        <f t="shared" si="21"/>
        <v>647.20000000000005</v>
      </c>
      <c r="M41" s="167">
        <f t="shared" si="5"/>
        <v>647.20000000000005</v>
      </c>
      <c r="N41" s="169">
        <f t="shared" si="22"/>
        <v>180</v>
      </c>
      <c r="O41" s="167">
        <f t="shared" si="6"/>
        <v>0</v>
      </c>
      <c r="P41" s="167">
        <v>0</v>
      </c>
      <c r="Q41" s="167">
        <f t="shared" si="23"/>
        <v>827.2</v>
      </c>
      <c r="R41" s="47" t="s">
        <v>57</v>
      </c>
      <c r="S41" s="117"/>
      <c r="T41" s="117"/>
      <c r="U41" s="149">
        <v>3.7</v>
      </c>
      <c r="V41" s="150">
        <v>4.2</v>
      </c>
      <c r="W41" s="149">
        <v>5.7</v>
      </c>
      <c r="X41" s="149">
        <v>60</v>
      </c>
      <c r="Y41" s="149">
        <f t="shared" si="24"/>
        <v>180</v>
      </c>
      <c r="Z41" s="149">
        <v>850</v>
      </c>
    </row>
    <row r="42" spans="1:48">
      <c r="A42" s="127"/>
      <c r="B42" s="51" t="s">
        <v>69</v>
      </c>
      <c r="C42" s="45" t="s">
        <v>70</v>
      </c>
      <c r="D42" s="166">
        <v>27674</v>
      </c>
      <c r="E42" s="166">
        <v>27247</v>
      </c>
      <c r="F42" s="166">
        <f t="shared" si="20"/>
        <v>427</v>
      </c>
      <c r="G42" s="167">
        <f t="shared" si="0"/>
        <v>370</v>
      </c>
      <c r="H42" s="46">
        <f t="shared" si="1"/>
        <v>327</v>
      </c>
      <c r="I42" s="168">
        <f t="shared" si="12"/>
        <v>420</v>
      </c>
      <c r="J42" s="46">
        <f t="shared" si="4"/>
        <v>227</v>
      </c>
      <c r="K42" s="167">
        <f t="shared" si="2"/>
        <v>1293.9000000000001</v>
      </c>
      <c r="L42" s="167">
        <f t="shared" si="21"/>
        <v>2083.9</v>
      </c>
      <c r="M42" s="167">
        <f t="shared" si="5"/>
        <v>2083.9</v>
      </c>
      <c r="N42" s="169">
        <f t="shared" si="22"/>
        <v>180</v>
      </c>
      <c r="O42" s="167">
        <f t="shared" si="6"/>
        <v>0</v>
      </c>
      <c r="P42" s="167">
        <v>0</v>
      </c>
      <c r="Q42" s="167">
        <f t="shared" si="23"/>
        <v>2263.9</v>
      </c>
      <c r="R42" s="47" t="s">
        <v>57</v>
      </c>
      <c r="S42" s="117"/>
      <c r="T42" s="117"/>
      <c r="U42" s="149">
        <v>3.7</v>
      </c>
      <c r="V42" s="150">
        <v>4.2</v>
      </c>
      <c r="W42" s="149">
        <v>5.7</v>
      </c>
      <c r="X42" s="149">
        <v>60</v>
      </c>
      <c r="Y42" s="149">
        <f t="shared" si="24"/>
        <v>180</v>
      </c>
      <c r="Z42" s="149">
        <v>850</v>
      </c>
    </row>
    <row r="43" spans="1:48">
      <c r="A43" s="127"/>
      <c r="B43" s="51" t="s">
        <v>71</v>
      </c>
      <c r="C43" s="45" t="s">
        <v>72</v>
      </c>
      <c r="D43" s="166">
        <v>14002</v>
      </c>
      <c r="E43" s="166">
        <v>13891</v>
      </c>
      <c r="F43" s="166">
        <f t="shared" si="20"/>
        <v>111</v>
      </c>
      <c r="G43" s="188">
        <f t="shared" si="0"/>
        <v>370</v>
      </c>
      <c r="H43" s="79">
        <f t="shared" si="1"/>
        <v>11</v>
      </c>
      <c r="I43" s="189">
        <f t="shared" si="12"/>
        <v>46.2</v>
      </c>
      <c r="J43" s="79">
        <f t="shared" si="4"/>
        <v>0</v>
      </c>
      <c r="K43" s="188">
        <f t="shared" si="2"/>
        <v>0</v>
      </c>
      <c r="L43" s="167">
        <f t="shared" si="21"/>
        <v>416.2</v>
      </c>
      <c r="M43" s="167">
        <f t="shared" si="5"/>
        <v>416.2</v>
      </c>
      <c r="N43" s="169">
        <f t="shared" si="22"/>
        <v>180</v>
      </c>
      <c r="O43" s="167">
        <f t="shared" si="6"/>
        <v>0</v>
      </c>
      <c r="P43" s="167">
        <v>0</v>
      </c>
      <c r="Q43" s="167">
        <f t="shared" si="23"/>
        <v>596.20000000000005</v>
      </c>
      <c r="R43" s="47" t="s">
        <v>57</v>
      </c>
      <c r="S43" s="117"/>
      <c r="T43" s="117"/>
      <c r="U43" s="149">
        <v>3.7</v>
      </c>
      <c r="V43" s="150">
        <v>4.2</v>
      </c>
      <c r="W43" s="149">
        <v>5.7</v>
      </c>
      <c r="X43" s="149">
        <v>60</v>
      </c>
      <c r="Y43" s="149">
        <f t="shared" si="24"/>
        <v>180</v>
      </c>
      <c r="Z43" s="149">
        <v>850</v>
      </c>
    </row>
    <row r="44" spans="1:48">
      <c r="A44" s="127"/>
      <c r="B44" s="157" t="s">
        <v>297</v>
      </c>
      <c r="C44" s="158" t="s">
        <v>73</v>
      </c>
      <c r="D44" s="190">
        <v>4728</v>
      </c>
      <c r="E44" s="190">
        <v>4728</v>
      </c>
      <c r="F44" s="190">
        <f>IF((D44&gt;E44),(D44-E44)+(D45-E45)+(D46-E46),(0))/1</f>
        <v>0</v>
      </c>
      <c r="G44" s="191">
        <f t="shared" si="0"/>
        <v>0</v>
      </c>
      <c r="H44" s="55">
        <f t="shared" si="1"/>
        <v>0</v>
      </c>
      <c r="I44" s="192">
        <f t="shared" si="12"/>
        <v>0</v>
      </c>
      <c r="J44" s="55">
        <f t="shared" si="4"/>
        <v>0</v>
      </c>
      <c r="K44" s="191">
        <f t="shared" si="2"/>
        <v>0</v>
      </c>
      <c r="L44" s="191">
        <f>(G44+I44+K44)*1</f>
        <v>0</v>
      </c>
      <c r="M44" s="191">
        <f t="shared" si="5"/>
        <v>0</v>
      </c>
      <c r="N44" s="193">
        <f>IF((Y44&gt;0),Y44,130)*1</f>
        <v>180</v>
      </c>
      <c r="O44" s="191">
        <f t="shared" si="6"/>
        <v>180</v>
      </c>
      <c r="P44" s="191">
        <v>0</v>
      </c>
      <c r="Q44" s="194">
        <f>IF((M44&gt;0),(M44+N44+-P44),(Y44)+(P44))</f>
        <v>180</v>
      </c>
      <c r="R44" s="121" t="s">
        <v>295</v>
      </c>
      <c r="S44" s="117"/>
      <c r="T44" s="117"/>
      <c r="U44" s="149">
        <v>3.7</v>
      </c>
      <c r="V44" s="150">
        <v>4.2</v>
      </c>
      <c r="W44" s="149">
        <v>5.7</v>
      </c>
      <c r="X44" s="149">
        <v>60</v>
      </c>
      <c r="Y44" s="149">
        <f t="shared" si="24"/>
        <v>180</v>
      </c>
      <c r="Z44" s="149">
        <v>850</v>
      </c>
    </row>
    <row r="45" spans="1:48">
      <c r="A45" s="127"/>
      <c r="B45" s="157"/>
      <c r="C45" s="158"/>
      <c r="D45" s="195">
        <v>942</v>
      </c>
      <c r="E45" s="195">
        <v>942</v>
      </c>
      <c r="F45" s="196"/>
      <c r="G45" s="197"/>
      <c r="H45" s="110"/>
      <c r="I45" s="198"/>
      <c r="J45" s="110"/>
      <c r="K45" s="197"/>
      <c r="L45" s="197"/>
      <c r="M45" s="197"/>
      <c r="N45" s="199"/>
      <c r="O45" s="197"/>
      <c r="P45" s="197"/>
      <c r="Q45" s="197"/>
      <c r="R45" s="66"/>
      <c r="S45" s="117"/>
      <c r="T45" s="117"/>
      <c r="U45" s="149">
        <v>3.7</v>
      </c>
      <c r="V45" s="150">
        <v>4.2</v>
      </c>
      <c r="W45" s="149">
        <v>5.7</v>
      </c>
      <c r="X45" s="149">
        <v>60</v>
      </c>
      <c r="Y45" s="149">
        <f t="shared" si="24"/>
        <v>180</v>
      </c>
      <c r="Z45" s="149">
        <v>850</v>
      </c>
    </row>
    <row r="46" spans="1:48">
      <c r="A46" s="127"/>
      <c r="B46" s="157"/>
      <c r="C46" s="158"/>
      <c r="D46" s="200">
        <v>6131</v>
      </c>
      <c r="E46" s="200">
        <v>6131</v>
      </c>
      <c r="F46" s="201"/>
      <c r="G46" s="202"/>
      <c r="H46" s="111"/>
      <c r="I46" s="203"/>
      <c r="J46" s="111"/>
      <c r="K46" s="202"/>
      <c r="L46" s="202"/>
      <c r="M46" s="202"/>
      <c r="N46" s="204"/>
      <c r="O46" s="202"/>
      <c r="P46" s="202"/>
      <c r="Q46" s="202"/>
      <c r="R46" s="64"/>
      <c r="S46" s="117"/>
      <c r="T46" s="117"/>
      <c r="U46" s="149">
        <v>3.7</v>
      </c>
      <c r="V46" s="150">
        <v>4.2</v>
      </c>
      <c r="W46" s="149">
        <v>5.7</v>
      </c>
      <c r="X46" s="149">
        <v>60</v>
      </c>
      <c r="Y46" s="149">
        <f t="shared" si="24"/>
        <v>180</v>
      </c>
      <c r="Z46" s="149">
        <v>850</v>
      </c>
    </row>
    <row r="47" spans="1:48">
      <c r="A47" s="127"/>
      <c r="B47" s="51" t="s">
        <v>74</v>
      </c>
      <c r="C47" s="48" t="s">
        <v>75</v>
      </c>
      <c r="D47" s="175">
        <v>20402</v>
      </c>
      <c r="E47" s="175">
        <v>20147</v>
      </c>
      <c r="F47" s="166">
        <f>IF((D47&gt;E47),(D47-E47),(0))/1</f>
        <v>255</v>
      </c>
      <c r="G47" s="167">
        <f t="shared" si="0"/>
        <v>370</v>
      </c>
      <c r="H47" s="46">
        <f t="shared" si="1"/>
        <v>155</v>
      </c>
      <c r="I47" s="168">
        <f t="shared" si="12"/>
        <v>420</v>
      </c>
      <c r="J47" s="46">
        <f t="shared" si="4"/>
        <v>55</v>
      </c>
      <c r="K47" s="167">
        <f t="shared" si="2"/>
        <v>313.5</v>
      </c>
      <c r="L47" s="167">
        <f>(G47+I47+K47)*1</f>
        <v>1103.5</v>
      </c>
      <c r="M47" s="167">
        <f t="shared" si="5"/>
        <v>1103.5</v>
      </c>
      <c r="N47" s="169">
        <f>IF((Y47&gt;0),Y47,130)*1</f>
        <v>180</v>
      </c>
      <c r="O47" s="167">
        <f t="shared" si="6"/>
        <v>0</v>
      </c>
      <c r="P47" s="167">
        <v>0</v>
      </c>
      <c r="Q47" s="167">
        <f>IF((M47&gt;0),(M47+N47+P47),(Y47)+(P47))</f>
        <v>1283.5</v>
      </c>
      <c r="R47" s="47" t="s">
        <v>57</v>
      </c>
      <c r="S47" s="117"/>
      <c r="T47" s="117"/>
      <c r="U47" s="149">
        <v>3.7</v>
      </c>
      <c r="V47" s="150">
        <v>4.2</v>
      </c>
      <c r="W47" s="149">
        <v>5.7</v>
      </c>
      <c r="X47" s="149">
        <v>60</v>
      </c>
      <c r="Y47" s="149">
        <f t="shared" si="24"/>
        <v>180</v>
      </c>
      <c r="Z47" s="149">
        <v>850</v>
      </c>
    </row>
    <row r="48" spans="1:48">
      <c r="A48" s="127"/>
      <c r="B48" s="109" t="s">
        <v>192</v>
      </c>
      <c r="C48" s="45" t="s">
        <v>76</v>
      </c>
      <c r="D48" s="166">
        <v>35942</v>
      </c>
      <c r="E48" s="166">
        <v>35336</v>
      </c>
      <c r="F48" s="166">
        <f>IF((D48&gt;E48),(D48-E48),(0))/1</f>
        <v>606</v>
      </c>
      <c r="G48" s="167">
        <f t="shared" si="0"/>
        <v>370</v>
      </c>
      <c r="H48" s="46">
        <f t="shared" si="1"/>
        <v>506</v>
      </c>
      <c r="I48" s="168">
        <f t="shared" si="12"/>
        <v>420</v>
      </c>
      <c r="J48" s="46">
        <f t="shared" si="4"/>
        <v>406</v>
      </c>
      <c r="K48" s="167">
        <f t="shared" si="2"/>
        <v>2314.2000000000003</v>
      </c>
      <c r="L48" s="167">
        <f>(G48+I48+K48)*1</f>
        <v>3104.2000000000003</v>
      </c>
      <c r="M48" s="167">
        <f t="shared" si="5"/>
        <v>3104.2000000000003</v>
      </c>
      <c r="N48" s="169">
        <f t="shared" ref="N48:N73" si="25">IF((Y48&gt;0),Y48,130)*1</f>
        <v>180</v>
      </c>
      <c r="O48" s="167">
        <f t="shared" si="6"/>
        <v>0</v>
      </c>
      <c r="P48" s="167">
        <v>0</v>
      </c>
      <c r="Q48" s="167">
        <f t="shared" ref="Q48:Q73" si="26">IF((M48&gt;0),(M48+N48+P48),(Y48)+(P48))</f>
        <v>3284.2000000000003</v>
      </c>
      <c r="R48" s="47" t="s">
        <v>57</v>
      </c>
      <c r="S48" s="117"/>
      <c r="T48" s="117"/>
      <c r="U48" s="149">
        <v>3.7</v>
      </c>
      <c r="V48" s="150">
        <v>4.2</v>
      </c>
      <c r="W48" s="149">
        <v>5.7</v>
      </c>
      <c r="X48" s="149">
        <v>60</v>
      </c>
      <c r="Y48" s="149">
        <f t="shared" si="24"/>
        <v>180</v>
      </c>
      <c r="Z48" s="149">
        <v>850</v>
      </c>
    </row>
    <row r="49" spans="1:26">
      <c r="A49" s="127"/>
      <c r="B49" s="92" t="s">
        <v>77</v>
      </c>
      <c r="C49" s="45" t="s">
        <v>78</v>
      </c>
      <c r="D49" s="166">
        <v>2245</v>
      </c>
      <c r="E49" s="166">
        <v>2128</v>
      </c>
      <c r="F49" s="166">
        <f t="shared" ref="F49:F73" si="27">IF((D49&gt;E49),(D49-E49),(0))/1</f>
        <v>117</v>
      </c>
      <c r="G49" s="167">
        <f t="shared" si="0"/>
        <v>370</v>
      </c>
      <c r="H49" s="46">
        <f t="shared" si="1"/>
        <v>17</v>
      </c>
      <c r="I49" s="168">
        <f t="shared" si="12"/>
        <v>71.400000000000006</v>
      </c>
      <c r="J49" s="46">
        <f t="shared" si="4"/>
        <v>0</v>
      </c>
      <c r="K49" s="167">
        <f t="shared" si="2"/>
        <v>0</v>
      </c>
      <c r="L49" s="167">
        <f t="shared" ref="L49:L73" si="28">(G49+I49+K49)*1</f>
        <v>441.4</v>
      </c>
      <c r="M49" s="167">
        <f t="shared" si="5"/>
        <v>441.4</v>
      </c>
      <c r="N49" s="169">
        <f t="shared" si="25"/>
        <v>180</v>
      </c>
      <c r="O49" s="167">
        <f t="shared" si="6"/>
        <v>0</v>
      </c>
      <c r="P49" s="167">
        <v>0</v>
      </c>
      <c r="Q49" s="167">
        <f t="shared" si="26"/>
        <v>621.4</v>
      </c>
      <c r="R49" s="47" t="s">
        <v>57</v>
      </c>
      <c r="S49" s="117"/>
      <c r="T49" s="117"/>
      <c r="U49" s="149">
        <v>3.7</v>
      </c>
      <c r="V49" s="150">
        <v>4.2</v>
      </c>
      <c r="W49" s="149">
        <v>5.7</v>
      </c>
      <c r="X49" s="149">
        <v>60</v>
      </c>
      <c r="Y49" s="149">
        <f t="shared" si="24"/>
        <v>180</v>
      </c>
      <c r="Z49" s="149">
        <v>850</v>
      </c>
    </row>
    <row r="50" spans="1:26">
      <c r="A50" s="127"/>
      <c r="B50" s="51" t="s">
        <v>79</v>
      </c>
      <c r="C50" s="45" t="s">
        <v>80</v>
      </c>
      <c r="D50" s="166">
        <v>141517</v>
      </c>
      <c r="E50" s="166">
        <v>140723</v>
      </c>
      <c r="F50" s="166">
        <f t="shared" si="27"/>
        <v>794</v>
      </c>
      <c r="G50" s="167">
        <f t="shared" si="0"/>
        <v>370</v>
      </c>
      <c r="H50" s="46">
        <f t="shared" si="1"/>
        <v>694</v>
      </c>
      <c r="I50" s="168">
        <f t="shared" si="12"/>
        <v>420</v>
      </c>
      <c r="J50" s="46">
        <f t="shared" si="4"/>
        <v>594</v>
      </c>
      <c r="K50" s="167">
        <f t="shared" si="2"/>
        <v>3385.8</v>
      </c>
      <c r="L50" s="167">
        <f t="shared" si="28"/>
        <v>4175.8</v>
      </c>
      <c r="M50" s="167">
        <f t="shared" si="5"/>
        <v>4175.8</v>
      </c>
      <c r="N50" s="169">
        <f t="shared" si="25"/>
        <v>180</v>
      </c>
      <c r="O50" s="167">
        <f t="shared" si="6"/>
        <v>0</v>
      </c>
      <c r="P50" s="167">
        <v>0</v>
      </c>
      <c r="Q50" s="167">
        <f t="shared" si="26"/>
        <v>4355.8</v>
      </c>
      <c r="R50" s="47" t="s">
        <v>57</v>
      </c>
      <c r="S50" s="117"/>
      <c r="T50" s="117"/>
      <c r="U50" s="149">
        <v>3.7</v>
      </c>
      <c r="V50" s="150">
        <v>4.2</v>
      </c>
      <c r="W50" s="149">
        <v>5.7</v>
      </c>
      <c r="X50" s="149">
        <v>60</v>
      </c>
      <c r="Y50" s="149">
        <f t="shared" si="24"/>
        <v>180</v>
      </c>
      <c r="Z50" s="149">
        <v>850</v>
      </c>
    </row>
    <row r="51" spans="1:26">
      <c r="A51" s="127"/>
      <c r="B51" s="51" t="s">
        <v>81</v>
      </c>
      <c r="C51" s="45" t="s">
        <v>82</v>
      </c>
      <c r="D51" s="166">
        <v>76797</v>
      </c>
      <c r="E51" s="166">
        <v>76797</v>
      </c>
      <c r="F51" s="166">
        <f t="shared" si="27"/>
        <v>0</v>
      </c>
      <c r="G51" s="167">
        <f t="shared" si="0"/>
        <v>0</v>
      </c>
      <c r="H51" s="46">
        <f t="shared" si="1"/>
        <v>0</v>
      </c>
      <c r="I51" s="168">
        <f t="shared" si="12"/>
        <v>0</v>
      </c>
      <c r="J51" s="46">
        <f t="shared" si="4"/>
        <v>0</v>
      </c>
      <c r="K51" s="167">
        <f t="shared" si="2"/>
        <v>0</v>
      </c>
      <c r="L51" s="167">
        <f t="shared" si="28"/>
        <v>0</v>
      </c>
      <c r="M51" s="167">
        <f t="shared" si="5"/>
        <v>0</v>
      </c>
      <c r="N51" s="169">
        <f t="shared" si="25"/>
        <v>180</v>
      </c>
      <c r="O51" s="167">
        <f t="shared" si="6"/>
        <v>180</v>
      </c>
      <c r="P51" s="167">
        <v>0</v>
      </c>
      <c r="Q51" s="167">
        <f t="shared" si="26"/>
        <v>180</v>
      </c>
      <c r="R51" s="47" t="s">
        <v>57</v>
      </c>
      <c r="S51" s="117"/>
      <c r="T51" s="117"/>
      <c r="U51" s="149">
        <v>3.7</v>
      </c>
      <c r="V51" s="150">
        <v>4.2</v>
      </c>
      <c r="W51" s="149">
        <v>5.7</v>
      </c>
      <c r="X51" s="149">
        <v>60</v>
      </c>
      <c r="Y51" s="149">
        <f t="shared" si="24"/>
        <v>180</v>
      </c>
      <c r="Z51" s="149">
        <v>850</v>
      </c>
    </row>
    <row r="52" spans="1:26">
      <c r="A52" s="127"/>
      <c r="B52" s="51" t="s">
        <v>83</v>
      </c>
      <c r="C52" s="45" t="s">
        <v>84</v>
      </c>
      <c r="D52" s="166">
        <v>46132</v>
      </c>
      <c r="E52" s="166">
        <v>45578</v>
      </c>
      <c r="F52" s="166">
        <f t="shared" si="27"/>
        <v>554</v>
      </c>
      <c r="G52" s="167">
        <f t="shared" si="0"/>
        <v>370</v>
      </c>
      <c r="H52" s="46">
        <f t="shared" si="1"/>
        <v>454</v>
      </c>
      <c r="I52" s="168">
        <f t="shared" si="12"/>
        <v>420</v>
      </c>
      <c r="J52" s="46">
        <f t="shared" si="4"/>
        <v>354</v>
      </c>
      <c r="K52" s="167">
        <f t="shared" si="2"/>
        <v>2017.8</v>
      </c>
      <c r="L52" s="167">
        <f t="shared" si="28"/>
        <v>2807.8</v>
      </c>
      <c r="M52" s="167">
        <f t="shared" si="5"/>
        <v>2807.8</v>
      </c>
      <c r="N52" s="169">
        <f t="shared" si="25"/>
        <v>180</v>
      </c>
      <c r="O52" s="167">
        <f t="shared" si="6"/>
        <v>0</v>
      </c>
      <c r="P52" s="167">
        <v>0</v>
      </c>
      <c r="Q52" s="167">
        <f t="shared" si="26"/>
        <v>2987.8</v>
      </c>
      <c r="R52" s="47" t="s">
        <v>57</v>
      </c>
      <c r="S52" s="117"/>
      <c r="T52" s="117"/>
      <c r="U52" s="149">
        <v>3.7</v>
      </c>
      <c r="V52" s="150">
        <v>4.2</v>
      </c>
      <c r="W52" s="149">
        <v>5.7</v>
      </c>
      <c r="X52" s="149">
        <v>60</v>
      </c>
      <c r="Y52" s="149">
        <f t="shared" si="24"/>
        <v>180</v>
      </c>
      <c r="Z52" s="149">
        <v>850</v>
      </c>
    </row>
    <row r="53" spans="1:26">
      <c r="A53" s="127"/>
      <c r="B53" s="78" t="s">
        <v>85</v>
      </c>
      <c r="C53" s="45" t="s">
        <v>86</v>
      </c>
      <c r="D53" s="166">
        <v>45284</v>
      </c>
      <c r="E53" s="166">
        <v>44248</v>
      </c>
      <c r="F53" s="166">
        <f t="shared" si="27"/>
        <v>1036</v>
      </c>
      <c r="G53" s="167">
        <f t="shared" si="0"/>
        <v>370</v>
      </c>
      <c r="H53" s="46">
        <f t="shared" si="1"/>
        <v>936</v>
      </c>
      <c r="I53" s="168">
        <f t="shared" si="12"/>
        <v>420</v>
      </c>
      <c r="J53" s="46">
        <f t="shared" si="4"/>
        <v>836</v>
      </c>
      <c r="K53" s="167">
        <f t="shared" si="2"/>
        <v>4765.2</v>
      </c>
      <c r="L53" s="167">
        <f t="shared" si="28"/>
        <v>5555.2</v>
      </c>
      <c r="M53" s="167">
        <f t="shared" si="5"/>
        <v>5555.2</v>
      </c>
      <c r="N53" s="169">
        <f t="shared" si="25"/>
        <v>180</v>
      </c>
      <c r="O53" s="167">
        <f t="shared" si="6"/>
        <v>0</v>
      </c>
      <c r="P53" s="167">
        <v>0</v>
      </c>
      <c r="Q53" s="167">
        <f t="shared" si="26"/>
        <v>5735.2</v>
      </c>
      <c r="R53" s="47" t="s">
        <v>57</v>
      </c>
      <c r="S53" s="117"/>
      <c r="T53" s="117"/>
      <c r="U53" s="149">
        <v>3.7</v>
      </c>
      <c r="V53" s="150">
        <v>4.2</v>
      </c>
      <c r="W53" s="149">
        <v>5.7</v>
      </c>
      <c r="X53" s="149">
        <v>60</v>
      </c>
      <c r="Y53" s="149">
        <f t="shared" si="24"/>
        <v>180</v>
      </c>
      <c r="Z53" s="149">
        <v>850</v>
      </c>
    </row>
    <row r="54" spans="1:26" ht="15" customHeight="1">
      <c r="A54" s="127"/>
      <c r="B54" s="109" t="s">
        <v>305</v>
      </c>
      <c r="C54" s="45" t="s">
        <v>87</v>
      </c>
      <c r="D54" s="166">
        <v>22915</v>
      </c>
      <c r="E54" s="166">
        <v>22915</v>
      </c>
      <c r="F54" s="166">
        <f t="shared" si="27"/>
        <v>0</v>
      </c>
      <c r="G54" s="167">
        <f t="shared" si="0"/>
        <v>0</v>
      </c>
      <c r="H54" s="46">
        <f t="shared" si="1"/>
        <v>0</v>
      </c>
      <c r="I54" s="168">
        <f t="shared" si="12"/>
        <v>0</v>
      </c>
      <c r="J54" s="46">
        <f t="shared" si="4"/>
        <v>0</v>
      </c>
      <c r="K54" s="167">
        <f t="shared" si="2"/>
        <v>0</v>
      </c>
      <c r="L54" s="167">
        <f t="shared" si="28"/>
        <v>0</v>
      </c>
      <c r="M54" s="167">
        <f t="shared" si="5"/>
        <v>0</v>
      </c>
      <c r="N54" s="169">
        <f t="shared" si="25"/>
        <v>180</v>
      </c>
      <c r="O54" s="167">
        <f t="shared" si="6"/>
        <v>180</v>
      </c>
      <c r="P54" s="167">
        <v>0</v>
      </c>
      <c r="Q54" s="172">
        <f t="shared" si="26"/>
        <v>180</v>
      </c>
      <c r="R54" s="120" t="s">
        <v>295</v>
      </c>
      <c r="S54" s="151" t="s">
        <v>298</v>
      </c>
      <c r="T54" s="152"/>
      <c r="U54" s="149">
        <v>3.7</v>
      </c>
      <c r="V54" s="150">
        <v>4.2</v>
      </c>
      <c r="W54" s="149">
        <v>5.7</v>
      </c>
      <c r="X54" s="149">
        <v>60</v>
      </c>
      <c r="Y54" s="149">
        <f t="shared" si="24"/>
        <v>180</v>
      </c>
      <c r="Z54" s="149">
        <v>850</v>
      </c>
    </row>
    <row r="55" spans="1:26">
      <c r="A55" s="127"/>
      <c r="B55" s="51" t="s">
        <v>88</v>
      </c>
      <c r="C55" s="45" t="s">
        <v>89</v>
      </c>
      <c r="D55" s="166">
        <v>70915</v>
      </c>
      <c r="E55" s="166">
        <v>70915</v>
      </c>
      <c r="F55" s="166">
        <f t="shared" si="27"/>
        <v>0</v>
      </c>
      <c r="G55" s="167">
        <f t="shared" si="0"/>
        <v>0</v>
      </c>
      <c r="H55" s="46">
        <f t="shared" si="1"/>
        <v>0</v>
      </c>
      <c r="I55" s="168">
        <f t="shared" si="12"/>
        <v>0</v>
      </c>
      <c r="J55" s="46">
        <f t="shared" si="4"/>
        <v>0</v>
      </c>
      <c r="K55" s="167">
        <f t="shared" si="2"/>
        <v>0</v>
      </c>
      <c r="L55" s="167">
        <f t="shared" si="28"/>
        <v>0</v>
      </c>
      <c r="M55" s="167">
        <f t="shared" si="5"/>
        <v>0</v>
      </c>
      <c r="N55" s="169">
        <f t="shared" si="25"/>
        <v>180</v>
      </c>
      <c r="O55" s="167">
        <f t="shared" si="6"/>
        <v>180</v>
      </c>
      <c r="P55" s="167">
        <v>0</v>
      </c>
      <c r="Q55" s="167">
        <f t="shared" si="26"/>
        <v>180</v>
      </c>
      <c r="R55" s="47" t="s">
        <v>57</v>
      </c>
      <c r="S55" s="153"/>
      <c r="T55" s="154"/>
      <c r="U55" s="149">
        <v>3.7</v>
      </c>
      <c r="V55" s="150">
        <v>4.2</v>
      </c>
      <c r="W55" s="149">
        <v>5.7</v>
      </c>
      <c r="X55" s="149">
        <v>60</v>
      </c>
      <c r="Y55" s="149">
        <f t="shared" si="24"/>
        <v>180</v>
      </c>
      <c r="Z55" s="149">
        <v>850</v>
      </c>
    </row>
    <row r="56" spans="1:26">
      <c r="A56" s="127"/>
      <c r="B56" s="100" t="s">
        <v>291</v>
      </c>
      <c r="C56" s="45" t="s">
        <v>90</v>
      </c>
      <c r="D56" s="166">
        <v>60017</v>
      </c>
      <c r="E56" s="166">
        <v>59418</v>
      </c>
      <c r="F56" s="166">
        <f t="shared" si="27"/>
        <v>599</v>
      </c>
      <c r="G56" s="167">
        <f t="shared" si="0"/>
        <v>370</v>
      </c>
      <c r="H56" s="46">
        <f t="shared" si="1"/>
        <v>499</v>
      </c>
      <c r="I56" s="168">
        <f t="shared" si="12"/>
        <v>420</v>
      </c>
      <c r="J56" s="46">
        <f t="shared" si="4"/>
        <v>399</v>
      </c>
      <c r="K56" s="167">
        <f t="shared" si="2"/>
        <v>2274.3000000000002</v>
      </c>
      <c r="L56" s="167">
        <f t="shared" si="28"/>
        <v>3064.3</v>
      </c>
      <c r="M56" s="167">
        <f t="shared" si="5"/>
        <v>3064.3</v>
      </c>
      <c r="N56" s="169">
        <f t="shared" si="25"/>
        <v>180</v>
      </c>
      <c r="O56" s="167">
        <f t="shared" si="6"/>
        <v>0</v>
      </c>
      <c r="P56" s="167">
        <v>0</v>
      </c>
      <c r="Q56" s="167">
        <f t="shared" si="26"/>
        <v>3244.3</v>
      </c>
      <c r="R56" s="47" t="s">
        <v>57</v>
      </c>
      <c r="S56" s="117"/>
      <c r="T56" s="117"/>
      <c r="U56" s="149">
        <v>3.7</v>
      </c>
      <c r="V56" s="150">
        <v>4.2</v>
      </c>
      <c r="W56" s="149">
        <v>5.7</v>
      </c>
      <c r="X56" s="149">
        <v>60</v>
      </c>
      <c r="Y56" s="149">
        <f t="shared" si="24"/>
        <v>180</v>
      </c>
      <c r="Z56" s="149">
        <v>850</v>
      </c>
    </row>
    <row r="57" spans="1:26">
      <c r="A57" s="127"/>
      <c r="B57" s="51" t="s">
        <v>91</v>
      </c>
      <c r="C57" s="45" t="s">
        <v>92</v>
      </c>
      <c r="D57" s="166">
        <v>39794</v>
      </c>
      <c r="E57" s="166">
        <v>39012</v>
      </c>
      <c r="F57" s="166">
        <f t="shared" si="27"/>
        <v>782</v>
      </c>
      <c r="G57" s="167">
        <f t="shared" si="0"/>
        <v>370</v>
      </c>
      <c r="H57" s="46">
        <f t="shared" si="1"/>
        <v>682</v>
      </c>
      <c r="I57" s="168">
        <f t="shared" si="12"/>
        <v>420</v>
      </c>
      <c r="J57" s="46">
        <f t="shared" si="4"/>
        <v>582</v>
      </c>
      <c r="K57" s="167">
        <f t="shared" si="2"/>
        <v>3317.4</v>
      </c>
      <c r="L57" s="167">
        <f t="shared" si="28"/>
        <v>4107.3999999999996</v>
      </c>
      <c r="M57" s="167">
        <f t="shared" si="5"/>
        <v>4107.3999999999996</v>
      </c>
      <c r="N57" s="169">
        <f t="shared" si="25"/>
        <v>180</v>
      </c>
      <c r="O57" s="167">
        <f t="shared" si="6"/>
        <v>0</v>
      </c>
      <c r="P57" s="167">
        <v>0</v>
      </c>
      <c r="Q57" s="167">
        <f t="shared" si="26"/>
        <v>4287.3999999999996</v>
      </c>
      <c r="R57" s="47" t="s">
        <v>57</v>
      </c>
      <c r="S57" s="117"/>
      <c r="T57" s="117"/>
      <c r="U57" s="149">
        <v>3.7</v>
      </c>
      <c r="V57" s="150">
        <v>4.2</v>
      </c>
      <c r="W57" s="149">
        <v>5.7</v>
      </c>
      <c r="X57" s="149">
        <v>60</v>
      </c>
      <c r="Y57" s="149">
        <f t="shared" si="24"/>
        <v>180</v>
      </c>
      <c r="Z57" s="149">
        <v>850</v>
      </c>
    </row>
    <row r="58" spans="1:26">
      <c r="A58" s="127"/>
      <c r="B58" s="83" t="s">
        <v>93</v>
      </c>
      <c r="C58" s="45" t="s">
        <v>94</v>
      </c>
      <c r="D58" s="166">
        <v>41517</v>
      </c>
      <c r="E58" s="166">
        <v>41203</v>
      </c>
      <c r="F58" s="166">
        <f t="shared" si="27"/>
        <v>314</v>
      </c>
      <c r="G58" s="167">
        <f t="shared" si="0"/>
        <v>370</v>
      </c>
      <c r="H58" s="46">
        <f t="shared" si="1"/>
        <v>214</v>
      </c>
      <c r="I58" s="168">
        <f t="shared" si="12"/>
        <v>420</v>
      </c>
      <c r="J58" s="46">
        <f t="shared" si="4"/>
        <v>114</v>
      </c>
      <c r="K58" s="167">
        <f t="shared" si="2"/>
        <v>649.80000000000007</v>
      </c>
      <c r="L58" s="167">
        <f t="shared" si="28"/>
        <v>1439.8000000000002</v>
      </c>
      <c r="M58" s="167">
        <f t="shared" si="5"/>
        <v>1439.8000000000002</v>
      </c>
      <c r="N58" s="169">
        <f t="shared" si="25"/>
        <v>180</v>
      </c>
      <c r="O58" s="167">
        <f t="shared" si="6"/>
        <v>0</v>
      </c>
      <c r="P58" s="167">
        <v>0</v>
      </c>
      <c r="Q58" s="167">
        <f t="shared" si="26"/>
        <v>1619.8000000000002</v>
      </c>
      <c r="R58" s="47" t="s">
        <v>57</v>
      </c>
      <c r="S58" s="117"/>
      <c r="T58" s="117"/>
      <c r="U58" s="149">
        <v>3.7</v>
      </c>
      <c r="V58" s="150">
        <v>4.2</v>
      </c>
      <c r="W58" s="149">
        <v>5.7</v>
      </c>
      <c r="X58" s="149">
        <v>60</v>
      </c>
      <c r="Y58" s="149">
        <f t="shared" si="24"/>
        <v>180</v>
      </c>
      <c r="Z58" s="149">
        <v>850</v>
      </c>
    </row>
    <row r="59" spans="1:26">
      <c r="A59" s="127"/>
      <c r="B59" s="51" t="s">
        <v>95</v>
      </c>
      <c r="C59" s="45" t="s">
        <v>96</v>
      </c>
      <c r="D59" s="166">
        <v>50657</v>
      </c>
      <c r="E59" s="166">
        <v>50264</v>
      </c>
      <c r="F59" s="166">
        <f t="shared" si="27"/>
        <v>393</v>
      </c>
      <c r="G59" s="167">
        <f t="shared" si="0"/>
        <v>370</v>
      </c>
      <c r="H59" s="46">
        <f t="shared" si="1"/>
        <v>293</v>
      </c>
      <c r="I59" s="168">
        <f t="shared" si="12"/>
        <v>420</v>
      </c>
      <c r="J59" s="46">
        <f t="shared" si="4"/>
        <v>193</v>
      </c>
      <c r="K59" s="167">
        <f t="shared" si="2"/>
        <v>1100.1000000000001</v>
      </c>
      <c r="L59" s="167">
        <f t="shared" si="28"/>
        <v>1890.1000000000001</v>
      </c>
      <c r="M59" s="167">
        <f t="shared" si="5"/>
        <v>1890.1000000000001</v>
      </c>
      <c r="N59" s="169">
        <f t="shared" si="25"/>
        <v>180</v>
      </c>
      <c r="O59" s="167">
        <f t="shared" si="6"/>
        <v>0</v>
      </c>
      <c r="P59" s="167">
        <v>0</v>
      </c>
      <c r="Q59" s="167">
        <f t="shared" si="26"/>
        <v>2070.1000000000004</v>
      </c>
      <c r="R59" s="47" t="s">
        <v>57</v>
      </c>
      <c r="S59" s="117"/>
      <c r="T59" s="117"/>
      <c r="U59" s="149">
        <v>3.7</v>
      </c>
      <c r="V59" s="150">
        <v>4.2</v>
      </c>
      <c r="W59" s="149">
        <v>5.7</v>
      </c>
      <c r="X59" s="149">
        <v>60</v>
      </c>
      <c r="Y59" s="149">
        <f t="shared" si="24"/>
        <v>180</v>
      </c>
      <c r="Z59" s="149">
        <v>850</v>
      </c>
    </row>
    <row r="60" spans="1:26">
      <c r="A60" s="127"/>
      <c r="B60" s="51" t="s">
        <v>97</v>
      </c>
      <c r="C60" s="45" t="s">
        <v>98</v>
      </c>
      <c r="D60" s="175">
        <v>76601</v>
      </c>
      <c r="E60" s="175">
        <v>75811</v>
      </c>
      <c r="F60" s="166">
        <f t="shared" si="27"/>
        <v>790</v>
      </c>
      <c r="G60" s="167">
        <f t="shared" si="0"/>
        <v>370</v>
      </c>
      <c r="H60" s="46">
        <f t="shared" si="1"/>
        <v>690</v>
      </c>
      <c r="I60" s="168">
        <f t="shared" si="12"/>
        <v>420</v>
      </c>
      <c r="J60" s="46">
        <f t="shared" si="4"/>
        <v>590</v>
      </c>
      <c r="K60" s="167">
        <f t="shared" si="2"/>
        <v>3363</v>
      </c>
      <c r="L60" s="167">
        <f t="shared" si="28"/>
        <v>4153</v>
      </c>
      <c r="M60" s="167">
        <f t="shared" si="5"/>
        <v>4153</v>
      </c>
      <c r="N60" s="169">
        <f t="shared" si="25"/>
        <v>180</v>
      </c>
      <c r="O60" s="167">
        <f t="shared" si="6"/>
        <v>0</v>
      </c>
      <c r="P60" s="167">
        <v>0</v>
      </c>
      <c r="Q60" s="167">
        <f t="shared" si="26"/>
        <v>4333</v>
      </c>
      <c r="R60" s="47" t="s">
        <v>57</v>
      </c>
      <c r="S60" s="117"/>
      <c r="T60" s="117"/>
      <c r="U60" s="149">
        <v>3.7</v>
      </c>
      <c r="V60" s="150">
        <v>4.2</v>
      </c>
      <c r="W60" s="149">
        <v>5.7</v>
      </c>
      <c r="X60" s="149">
        <v>60</v>
      </c>
      <c r="Y60" s="149">
        <f t="shared" si="24"/>
        <v>180</v>
      </c>
      <c r="Z60" s="149">
        <v>850</v>
      </c>
    </row>
    <row r="61" spans="1:26">
      <c r="A61" s="127"/>
      <c r="B61" s="109" t="s">
        <v>159</v>
      </c>
      <c r="C61" s="45" t="s">
        <v>273</v>
      </c>
      <c r="D61" s="166">
        <v>19171</v>
      </c>
      <c r="E61" s="166">
        <v>18877</v>
      </c>
      <c r="F61" s="166">
        <f t="shared" si="27"/>
        <v>294</v>
      </c>
      <c r="G61" s="167">
        <f t="shared" si="0"/>
        <v>370</v>
      </c>
      <c r="H61" s="46">
        <f t="shared" si="1"/>
        <v>194</v>
      </c>
      <c r="I61" s="168">
        <f t="shared" si="12"/>
        <v>420</v>
      </c>
      <c r="J61" s="46">
        <f t="shared" si="4"/>
        <v>94</v>
      </c>
      <c r="K61" s="167">
        <f t="shared" si="2"/>
        <v>535.80000000000007</v>
      </c>
      <c r="L61" s="167">
        <f t="shared" si="28"/>
        <v>1325.8000000000002</v>
      </c>
      <c r="M61" s="167">
        <f t="shared" si="5"/>
        <v>1325.8000000000002</v>
      </c>
      <c r="N61" s="169">
        <f t="shared" si="25"/>
        <v>180</v>
      </c>
      <c r="O61" s="167">
        <f t="shared" si="6"/>
        <v>0</v>
      </c>
      <c r="P61" s="167">
        <v>0</v>
      </c>
      <c r="Q61" s="167">
        <f t="shared" si="26"/>
        <v>1505.8000000000002</v>
      </c>
      <c r="R61" s="47" t="s">
        <v>57</v>
      </c>
      <c r="S61" s="117"/>
      <c r="T61" s="117"/>
      <c r="U61" s="149">
        <v>3.7</v>
      </c>
      <c r="V61" s="150">
        <v>4.2</v>
      </c>
      <c r="W61" s="149">
        <v>5.7</v>
      </c>
      <c r="X61" s="149">
        <v>60</v>
      </c>
      <c r="Y61" s="149">
        <f t="shared" si="24"/>
        <v>180</v>
      </c>
      <c r="Z61" s="149">
        <v>850</v>
      </c>
    </row>
    <row r="62" spans="1:26">
      <c r="A62" s="127"/>
      <c r="B62" s="51" t="s">
        <v>269</v>
      </c>
      <c r="C62" s="45" t="s">
        <v>99</v>
      </c>
      <c r="D62" s="166">
        <v>58838</v>
      </c>
      <c r="E62" s="166">
        <v>58414</v>
      </c>
      <c r="F62" s="166">
        <f t="shared" si="27"/>
        <v>424</v>
      </c>
      <c r="G62" s="167">
        <f t="shared" si="0"/>
        <v>370</v>
      </c>
      <c r="H62" s="46">
        <f t="shared" si="1"/>
        <v>324</v>
      </c>
      <c r="I62" s="168">
        <f t="shared" si="12"/>
        <v>420</v>
      </c>
      <c r="J62" s="46">
        <f t="shared" si="4"/>
        <v>224</v>
      </c>
      <c r="K62" s="167">
        <f t="shared" si="2"/>
        <v>1276.8</v>
      </c>
      <c r="L62" s="167">
        <f t="shared" si="28"/>
        <v>2066.8000000000002</v>
      </c>
      <c r="M62" s="167">
        <f t="shared" si="5"/>
        <v>2066.8000000000002</v>
      </c>
      <c r="N62" s="169">
        <f t="shared" si="25"/>
        <v>180</v>
      </c>
      <c r="O62" s="167">
        <f t="shared" si="6"/>
        <v>0</v>
      </c>
      <c r="P62" s="167">
        <v>0</v>
      </c>
      <c r="Q62" s="167">
        <f t="shared" si="26"/>
        <v>2246.8000000000002</v>
      </c>
      <c r="R62" s="47" t="s">
        <v>57</v>
      </c>
      <c r="S62" s="117"/>
      <c r="T62" s="117"/>
      <c r="U62" s="149">
        <v>3.7</v>
      </c>
      <c r="V62" s="150">
        <v>4.2</v>
      </c>
      <c r="W62" s="149">
        <v>5.7</v>
      </c>
      <c r="X62" s="149">
        <v>60</v>
      </c>
      <c r="Y62" s="149">
        <f t="shared" si="24"/>
        <v>180</v>
      </c>
      <c r="Z62" s="149">
        <v>850</v>
      </c>
    </row>
    <row r="63" spans="1:26">
      <c r="A63" s="127"/>
      <c r="B63" s="51" t="s">
        <v>100</v>
      </c>
      <c r="C63" s="45" t="s">
        <v>101</v>
      </c>
      <c r="D63" s="166">
        <v>72865</v>
      </c>
      <c r="E63" s="166">
        <v>72516</v>
      </c>
      <c r="F63" s="166">
        <f t="shared" si="27"/>
        <v>349</v>
      </c>
      <c r="G63" s="167">
        <f t="shared" si="0"/>
        <v>370</v>
      </c>
      <c r="H63" s="46">
        <f t="shared" si="1"/>
        <v>249</v>
      </c>
      <c r="I63" s="168">
        <f t="shared" si="12"/>
        <v>420</v>
      </c>
      <c r="J63" s="46">
        <f t="shared" si="4"/>
        <v>149</v>
      </c>
      <c r="K63" s="167">
        <f t="shared" si="2"/>
        <v>849.30000000000007</v>
      </c>
      <c r="L63" s="167">
        <f t="shared" si="28"/>
        <v>1639.3000000000002</v>
      </c>
      <c r="M63" s="167">
        <f t="shared" si="5"/>
        <v>1639.3000000000002</v>
      </c>
      <c r="N63" s="169">
        <f t="shared" si="25"/>
        <v>180</v>
      </c>
      <c r="O63" s="167">
        <f t="shared" si="6"/>
        <v>0</v>
      </c>
      <c r="P63" s="167">
        <v>0</v>
      </c>
      <c r="Q63" s="167">
        <f t="shared" si="26"/>
        <v>1819.3000000000002</v>
      </c>
      <c r="R63" s="47" t="s">
        <v>57</v>
      </c>
      <c r="S63" s="117"/>
      <c r="T63" s="117"/>
      <c r="U63" s="149">
        <v>3.7</v>
      </c>
      <c r="V63" s="150">
        <v>4.2</v>
      </c>
      <c r="W63" s="149">
        <v>5.7</v>
      </c>
      <c r="X63" s="149">
        <v>60</v>
      </c>
      <c r="Y63" s="149">
        <f t="shared" si="24"/>
        <v>180</v>
      </c>
      <c r="Z63" s="149">
        <v>850</v>
      </c>
    </row>
    <row r="64" spans="1:26">
      <c r="A64" s="127"/>
      <c r="B64" s="94" t="s">
        <v>289</v>
      </c>
      <c r="C64" s="45" t="s">
        <v>102</v>
      </c>
      <c r="D64" s="166">
        <v>45625</v>
      </c>
      <c r="E64" s="166">
        <v>45519</v>
      </c>
      <c r="F64" s="166">
        <f t="shared" si="27"/>
        <v>106</v>
      </c>
      <c r="G64" s="167">
        <f t="shared" si="0"/>
        <v>370</v>
      </c>
      <c r="H64" s="46">
        <f t="shared" si="1"/>
        <v>6</v>
      </c>
      <c r="I64" s="168">
        <f t="shared" si="12"/>
        <v>25.200000000000003</v>
      </c>
      <c r="J64" s="46">
        <f t="shared" si="4"/>
        <v>0</v>
      </c>
      <c r="K64" s="167">
        <f t="shared" si="2"/>
        <v>0</v>
      </c>
      <c r="L64" s="167">
        <f t="shared" si="28"/>
        <v>395.2</v>
      </c>
      <c r="M64" s="167">
        <f t="shared" si="5"/>
        <v>395.2</v>
      </c>
      <c r="N64" s="169">
        <f t="shared" si="25"/>
        <v>180</v>
      </c>
      <c r="O64" s="167">
        <f t="shared" si="6"/>
        <v>0</v>
      </c>
      <c r="P64" s="167">
        <v>0</v>
      </c>
      <c r="Q64" s="167">
        <f t="shared" si="26"/>
        <v>575.20000000000005</v>
      </c>
      <c r="R64" s="47" t="s">
        <v>57</v>
      </c>
      <c r="S64" s="117"/>
      <c r="T64" s="117"/>
      <c r="U64" s="149">
        <v>3.7</v>
      </c>
      <c r="V64" s="150">
        <v>4.2</v>
      </c>
      <c r="W64" s="149">
        <v>5.7</v>
      </c>
      <c r="X64" s="149">
        <v>60</v>
      </c>
      <c r="Y64" s="149">
        <f t="shared" si="24"/>
        <v>180</v>
      </c>
      <c r="Z64" s="149">
        <v>850</v>
      </c>
    </row>
    <row r="65" spans="1:26">
      <c r="A65" s="127"/>
      <c r="B65" s="51" t="s">
        <v>103</v>
      </c>
      <c r="C65" s="45" t="s">
        <v>104</v>
      </c>
      <c r="D65" s="166">
        <v>2988</v>
      </c>
      <c r="E65" s="166">
        <v>2785</v>
      </c>
      <c r="F65" s="166">
        <f t="shared" si="27"/>
        <v>203</v>
      </c>
      <c r="G65" s="167">
        <f t="shared" si="0"/>
        <v>370</v>
      </c>
      <c r="H65" s="46">
        <f t="shared" si="1"/>
        <v>103</v>
      </c>
      <c r="I65" s="168">
        <f t="shared" si="12"/>
        <v>420</v>
      </c>
      <c r="J65" s="46">
        <f t="shared" si="4"/>
        <v>3</v>
      </c>
      <c r="K65" s="167">
        <f t="shared" si="2"/>
        <v>17.100000000000001</v>
      </c>
      <c r="L65" s="167">
        <f t="shared" si="28"/>
        <v>807.1</v>
      </c>
      <c r="M65" s="167">
        <f t="shared" si="5"/>
        <v>807.1</v>
      </c>
      <c r="N65" s="169">
        <f t="shared" si="25"/>
        <v>180</v>
      </c>
      <c r="O65" s="167">
        <f t="shared" si="6"/>
        <v>0</v>
      </c>
      <c r="P65" s="167">
        <v>0</v>
      </c>
      <c r="Q65" s="167">
        <f t="shared" si="26"/>
        <v>987.1</v>
      </c>
      <c r="R65" s="47" t="s">
        <v>57</v>
      </c>
      <c r="S65" s="117"/>
      <c r="T65" s="117"/>
      <c r="U65" s="149">
        <v>3.7</v>
      </c>
      <c r="V65" s="150">
        <v>4.2</v>
      </c>
      <c r="W65" s="149">
        <v>5.7</v>
      </c>
      <c r="X65" s="149">
        <v>60</v>
      </c>
      <c r="Y65" s="149">
        <f t="shared" si="24"/>
        <v>180</v>
      </c>
      <c r="Z65" s="149">
        <v>850</v>
      </c>
    </row>
    <row r="66" spans="1:26">
      <c r="A66" s="127"/>
      <c r="B66" s="51" t="s">
        <v>105</v>
      </c>
      <c r="C66" s="45" t="s">
        <v>106</v>
      </c>
      <c r="D66" s="166">
        <v>53620</v>
      </c>
      <c r="E66" s="166">
        <v>52666</v>
      </c>
      <c r="F66" s="166">
        <f>IF((D66&gt;E66),(D66-E66),(0))/4</f>
        <v>238.5</v>
      </c>
      <c r="G66" s="167">
        <f t="shared" si="0"/>
        <v>370</v>
      </c>
      <c r="H66" s="46">
        <f t="shared" si="1"/>
        <v>138.5</v>
      </c>
      <c r="I66" s="168">
        <f t="shared" si="12"/>
        <v>420</v>
      </c>
      <c r="J66" s="46">
        <f t="shared" si="4"/>
        <v>38.5</v>
      </c>
      <c r="K66" s="167">
        <f t="shared" si="2"/>
        <v>219.45000000000002</v>
      </c>
      <c r="L66" s="167">
        <f>(G66+I66+K66)*4</f>
        <v>4037.8</v>
      </c>
      <c r="M66" s="167">
        <f t="shared" si="5"/>
        <v>4037.8</v>
      </c>
      <c r="N66" s="169">
        <f t="shared" si="25"/>
        <v>180</v>
      </c>
      <c r="O66" s="167">
        <f t="shared" si="6"/>
        <v>0</v>
      </c>
      <c r="P66" s="167">
        <v>0</v>
      </c>
      <c r="Q66" s="167">
        <f t="shared" si="26"/>
        <v>4217.8</v>
      </c>
      <c r="R66" s="47" t="s">
        <v>271</v>
      </c>
      <c r="S66" s="117"/>
      <c r="T66" s="117"/>
      <c r="U66" s="149">
        <v>3.7</v>
      </c>
      <c r="V66" s="150">
        <v>4.2</v>
      </c>
      <c r="W66" s="149">
        <v>5.7</v>
      </c>
      <c r="X66" s="149">
        <v>60</v>
      </c>
      <c r="Y66" s="149">
        <f t="shared" si="24"/>
        <v>180</v>
      </c>
      <c r="Z66" s="149">
        <v>850</v>
      </c>
    </row>
    <row r="67" spans="1:26">
      <c r="A67" s="127"/>
      <c r="B67" s="51" t="s">
        <v>263</v>
      </c>
      <c r="C67" s="45" t="s">
        <v>107</v>
      </c>
      <c r="D67" s="166">
        <v>84335</v>
      </c>
      <c r="E67" s="166">
        <v>84335</v>
      </c>
      <c r="F67" s="166">
        <f t="shared" si="27"/>
        <v>0</v>
      </c>
      <c r="G67" s="167">
        <f t="shared" si="0"/>
        <v>0</v>
      </c>
      <c r="H67" s="46">
        <f t="shared" si="1"/>
        <v>0</v>
      </c>
      <c r="I67" s="168">
        <f t="shared" si="12"/>
        <v>0</v>
      </c>
      <c r="J67" s="46">
        <f t="shared" si="4"/>
        <v>0</v>
      </c>
      <c r="K67" s="167">
        <f t="shared" si="2"/>
        <v>0</v>
      </c>
      <c r="L67" s="167">
        <f t="shared" si="28"/>
        <v>0</v>
      </c>
      <c r="M67" s="167">
        <f t="shared" si="5"/>
        <v>0</v>
      </c>
      <c r="N67" s="169">
        <f t="shared" si="25"/>
        <v>180</v>
      </c>
      <c r="O67" s="167">
        <f t="shared" si="6"/>
        <v>180</v>
      </c>
      <c r="P67" s="167">
        <v>0</v>
      </c>
      <c r="Q67" s="167">
        <f t="shared" si="26"/>
        <v>180</v>
      </c>
      <c r="R67" s="47" t="s">
        <v>57</v>
      </c>
      <c r="S67" s="117"/>
      <c r="T67" s="117"/>
      <c r="U67" s="149">
        <v>3.7</v>
      </c>
      <c r="V67" s="150">
        <v>4.2</v>
      </c>
      <c r="W67" s="149">
        <v>5.7</v>
      </c>
      <c r="X67" s="149">
        <v>60</v>
      </c>
      <c r="Y67" s="149">
        <f t="shared" si="24"/>
        <v>180</v>
      </c>
      <c r="Z67" s="149">
        <v>850</v>
      </c>
    </row>
    <row r="68" spans="1:26">
      <c r="A68" s="127"/>
      <c r="B68" s="107" t="s">
        <v>290</v>
      </c>
      <c r="C68" s="45" t="s">
        <v>108</v>
      </c>
      <c r="D68" s="166">
        <v>13964</v>
      </c>
      <c r="E68" s="166">
        <v>13189</v>
      </c>
      <c r="F68" s="166">
        <f t="shared" si="27"/>
        <v>775</v>
      </c>
      <c r="G68" s="205">
        <f t="shared" si="0"/>
        <v>370</v>
      </c>
      <c r="H68" s="103">
        <f t="shared" si="1"/>
        <v>675</v>
      </c>
      <c r="I68" s="206">
        <f t="shared" si="12"/>
        <v>420</v>
      </c>
      <c r="J68" s="103">
        <f t="shared" si="4"/>
        <v>575</v>
      </c>
      <c r="K68" s="205">
        <f t="shared" si="2"/>
        <v>3277.5</v>
      </c>
      <c r="L68" s="167">
        <f t="shared" si="28"/>
        <v>4067.5</v>
      </c>
      <c r="M68" s="167">
        <f t="shared" si="5"/>
        <v>4067.5</v>
      </c>
      <c r="N68" s="169">
        <f t="shared" si="25"/>
        <v>180</v>
      </c>
      <c r="O68" s="167">
        <f t="shared" si="6"/>
        <v>0</v>
      </c>
      <c r="P68" s="167">
        <v>0</v>
      </c>
      <c r="Q68" s="167">
        <f t="shared" si="26"/>
        <v>4247.5</v>
      </c>
      <c r="R68" s="47" t="s">
        <v>57</v>
      </c>
      <c r="S68" s="117"/>
      <c r="T68" s="117"/>
      <c r="U68" s="149">
        <v>3.7</v>
      </c>
      <c r="V68" s="150">
        <v>4.2</v>
      </c>
      <c r="W68" s="149">
        <v>5.7</v>
      </c>
      <c r="X68" s="149">
        <v>60</v>
      </c>
      <c r="Y68" s="149">
        <f t="shared" si="24"/>
        <v>180</v>
      </c>
      <c r="Z68" s="149">
        <v>850</v>
      </c>
    </row>
    <row r="69" spans="1:26">
      <c r="A69" s="127"/>
      <c r="B69" s="51" t="s">
        <v>109</v>
      </c>
      <c r="C69" s="45" t="s">
        <v>110</v>
      </c>
      <c r="D69" s="175">
        <v>31515</v>
      </c>
      <c r="E69" s="175">
        <v>31161</v>
      </c>
      <c r="F69" s="166">
        <f t="shared" si="27"/>
        <v>354</v>
      </c>
      <c r="G69" s="167">
        <f t="shared" si="0"/>
        <v>370</v>
      </c>
      <c r="H69" s="46">
        <f t="shared" si="1"/>
        <v>254</v>
      </c>
      <c r="I69" s="168">
        <f t="shared" si="12"/>
        <v>420</v>
      </c>
      <c r="J69" s="46">
        <f t="shared" si="4"/>
        <v>154</v>
      </c>
      <c r="K69" s="167">
        <f t="shared" si="2"/>
        <v>877.80000000000007</v>
      </c>
      <c r="L69" s="167">
        <f t="shared" si="28"/>
        <v>1667.8000000000002</v>
      </c>
      <c r="M69" s="167">
        <f t="shared" si="5"/>
        <v>1667.8000000000002</v>
      </c>
      <c r="N69" s="169">
        <f t="shared" si="25"/>
        <v>180</v>
      </c>
      <c r="O69" s="167">
        <f t="shared" si="6"/>
        <v>0</v>
      </c>
      <c r="P69" s="167">
        <v>0</v>
      </c>
      <c r="Q69" s="167">
        <f t="shared" si="26"/>
        <v>1847.8000000000002</v>
      </c>
      <c r="R69" s="47" t="s">
        <v>57</v>
      </c>
      <c r="S69" s="117"/>
      <c r="T69" s="117"/>
      <c r="U69" s="149">
        <v>3.7</v>
      </c>
      <c r="V69" s="150">
        <v>4.2</v>
      </c>
      <c r="W69" s="149">
        <v>5.7</v>
      </c>
      <c r="X69" s="149">
        <v>60</v>
      </c>
      <c r="Y69" s="149">
        <f t="shared" si="24"/>
        <v>180</v>
      </c>
      <c r="Z69" s="149">
        <v>850</v>
      </c>
    </row>
    <row r="70" spans="1:26">
      <c r="A70" s="127"/>
      <c r="B70" s="109" t="s">
        <v>116</v>
      </c>
      <c r="C70" s="45" t="s">
        <v>111</v>
      </c>
      <c r="D70" s="170">
        <v>31930</v>
      </c>
      <c r="E70" s="170">
        <v>31930</v>
      </c>
      <c r="F70" s="171">
        <f>IF((D70&gt;E70),(D70-E70),(0))/1</f>
        <v>0</v>
      </c>
      <c r="G70" s="172">
        <f t="shared" si="0"/>
        <v>0</v>
      </c>
      <c r="H70" s="49">
        <f t="shared" si="1"/>
        <v>0</v>
      </c>
      <c r="I70" s="173">
        <f t="shared" si="12"/>
        <v>0</v>
      </c>
      <c r="J70" s="49">
        <f t="shared" si="4"/>
        <v>0</v>
      </c>
      <c r="K70" s="172">
        <f t="shared" si="2"/>
        <v>0</v>
      </c>
      <c r="L70" s="172">
        <f>(G70+I70+K70)*1</f>
        <v>0</v>
      </c>
      <c r="M70" s="172">
        <f t="shared" si="5"/>
        <v>0</v>
      </c>
      <c r="N70" s="174">
        <f t="shared" si="25"/>
        <v>180</v>
      </c>
      <c r="O70" s="172">
        <f t="shared" si="6"/>
        <v>180</v>
      </c>
      <c r="P70" s="172">
        <v>0</v>
      </c>
      <c r="Q70" s="172">
        <f t="shared" si="26"/>
        <v>180</v>
      </c>
      <c r="R70" s="47" t="s">
        <v>57</v>
      </c>
      <c r="S70" s="155" t="s">
        <v>306</v>
      </c>
      <c r="T70" s="117"/>
      <c r="U70" s="149">
        <v>3.7</v>
      </c>
      <c r="V70" s="150">
        <v>4.2</v>
      </c>
      <c r="W70" s="149">
        <v>5.7</v>
      </c>
      <c r="X70" s="149">
        <v>60</v>
      </c>
      <c r="Y70" s="149">
        <f t="shared" si="24"/>
        <v>180</v>
      </c>
      <c r="Z70" s="149">
        <v>850</v>
      </c>
    </row>
    <row r="71" spans="1:26" ht="15" customHeight="1">
      <c r="A71" s="127"/>
      <c r="B71" s="102" t="s">
        <v>292</v>
      </c>
      <c r="C71" s="45" t="s">
        <v>112</v>
      </c>
      <c r="D71" s="166">
        <v>24397</v>
      </c>
      <c r="E71" s="166">
        <v>23975</v>
      </c>
      <c r="F71" s="166">
        <f>IF((D71&gt;E71),(D71-E71),(0))/1</f>
        <v>422</v>
      </c>
      <c r="G71" s="167">
        <f t="shared" si="0"/>
        <v>370</v>
      </c>
      <c r="H71" s="46">
        <f t="shared" si="1"/>
        <v>322</v>
      </c>
      <c r="I71" s="168">
        <f t="shared" si="12"/>
        <v>420</v>
      </c>
      <c r="J71" s="46">
        <f t="shared" si="4"/>
        <v>222</v>
      </c>
      <c r="K71" s="167">
        <f t="shared" si="2"/>
        <v>1265.4000000000001</v>
      </c>
      <c r="L71" s="167">
        <f>(G71+I71+K71)*1</f>
        <v>2055.4</v>
      </c>
      <c r="M71" s="167">
        <f>L71*50%</f>
        <v>1027.7</v>
      </c>
      <c r="N71" s="169">
        <f t="shared" si="25"/>
        <v>180</v>
      </c>
      <c r="O71" s="167">
        <f t="shared" si="6"/>
        <v>0</v>
      </c>
      <c r="P71" s="167">
        <v>0</v>
      </c>
      <c r="Q71" s="167">
        <f t="shared" si="26"/>
        <v>1207.7</v>
      </c>
      <c r="R71" s="47" t="s">
        <v>57</v>
      </c>
      <c r="S71" s="117"/>
      <c r="T71" s="117"/>
      <c r="U71" s="149">
        <v>3.7</v>
      </c>
      <c r="V71" s="150">
        <v>4.2</v>
      </c>
      <c r="W71" s="149">
        <v>5.7</v>
      </c>
      <c r="X71" s="149">
        <v>60</v>
      </c>
      <c r="Y71" s="149">
        <f t="shared" si="24"/>
        <v>180</v>
      </c>
      <c r="Z71" s="149">
        <v>850</v>
      </c>
    </row>
    <row r="72" spans="1:26">
      <c r="A72" s="127"/>
      <c r="B72" s="88" t="s">
        <v>134</v>
      </c>
      <c r="C72" s="45" t="s">
        <v>113</v>
      </c>
      <c r="D72" s="166">
        <v>35430</v>
      </c>
      <c r="E72" s="166">
        <v>35024</v>
      </c>
      <c r="F72" s="166">
        <f t="shared" si="27"/>
        <v>406</v>
      </c>
      <c r="G72" s="167">
        <f t="shared" si="0"/>
        <v>370</v>
      </c>
      <c r="H72" s="46">
        <f t="shared" si="1"/>
        <v>306</v>
      </c>
      <c r="I72" s="168">
        <f t="shared" si="12"/>
        <v>420</v>
      </c>
      <c r="J72" s="46">
        <f t="shared" si="4"/>
        <v>206</v>
      </c>
      <c r="K72" s="167">
        <f t="shared" si="2"/>
        <v>1174.2</v>
      </c>
      <c r="L72" s="167">
        <f t="shared" si="28"/>
        <v>1964.2</v>
      </c>
      <c r="M72" s="167">
        <f t="shared" si="5"/>
        <v>1964.2</v>
      </c>
      <c r="N72" s="169">
        <f t="shared" si="25"/>
        <v>180</v>
      </c>
      <c r="O72" s="167">
        <f t="shared" si="6"/>
        <v>0</v>
      </c>
      <c r="P72" s="167">
        <v>0</v>
      </c>
      <c r="Q72" s="167">
        <f t="shared" si="26"/>
        <v>2144.1999999999998</v>
      </c>
      <c r="R72" s="47" t="s">
        <v>57</v>
      </c>
      <c r="S72" s="117"/>
      <c r="T72" s="117"/>
      <c r="U72" s="149">
        <v>3.7</v>
      </c>
      <c r="V72" s="150">
        <v>4.2</v>
      </c>
      <c r="W72" s="149">
        <v>5.7</v>
      </c>
      <c r="X72" s="149">
        <v>60</v>
      </c>
      <c r="Y72" s="149">
        <f t="shared" si="24"/>
        <v>180</v>
      </c>
      <c r="Z72" s="149">
        <v>850</v>
      </c>
    </row>
    <row r="73" spans="1:26">
      <c r="A73" s="127"/>
      <c r="B73" s="51" t="s">
        <v>114</v>
      </c>
      <c r="C73" s="45" t="s">
        <v>115</v>
      </c>
      <c r="D73" s="166">
        <v>51763</v>
      </c>
      <c r="E73" s="166">
        <v>50842</v>
      </c>
      <c r="F73" s="166">
        <f t="shared" si="27"/>
        <v>921</v>
      </c>
      <c r="G73" s="167">
        <f t="shared" ref="G73:G84" si="29">IF((F73&gt;100),(100*U73), (F73*U73))</f>
        <v>370</v>
      </c>
      <c r="H73" s="46">
        <f t="shared" ref="H73:H84" si="30">IF((F73&gt;100),(F73-100),(0))</f>
        <v>821</v>
      </c>
      <c r="I73" s="168">
        <f t="shared" ref="I73:I84" si="31">IF((H73&gt;100),(100*V73),(H73*V73))</f>
        <v>420</v>
      </c>
      <c r="J73" s="46">
        <f t="shared" si="4"/>
        <v>721</v>
      </c>
      <c r="K73" s="167">
        <f t="shared" ref="K73:K84" si="32">IF((J73&gt;0),(J73*W73),(0))</f>
        <v>4109.7</v>
      </c>
      <c r="L73" s="167">
        <f t="shared" si="28"/>
        <v>4899.7</v>
      </c>
      <c r="M73" s="167">
        <f t="shared" si="5"/>
        <v>4899.7</v>
      </c>
      <c r="N73" s="169">
        <f t="shared" si="25"/>
        <v>180</v>
      </c>
      <c r="O73" s="167">
        <f t="shared" si="6"/>
        <v>0</v>
      </c>
      <c r="P73" s="167">
        <v>0</v>
      </c>
      <c r="Q73" s="167">
        <f t="shared" si="26"/>
        <v>5079.7</v>
      </c>
      <c r="R73" s="47" t="s">
        <v>57</v>
      </c>
      <c r="S73" s="117"/>
      <c r="T73" s="117"/>
      <c r="U73" s="149">
        <v>3.7</v>
      </c>
      <c r="V73" s="150">
        <v>4.2</v>
      </c>
      <c r="W73" s="149">
        <v>5.7</v>
      </c>
      <c r="X73" s="149">
        <v>60</v>
      </c>
      <c r="Y73" s="149">
        <f t="shared" si="24"/>
        <v>180</v>
      </c>
      <c r="Z73" s="149">
        <v>850</v>
      </c>
    </row>
    <row r="74" spans="1:26">
      <c r="A74" s="27"/>
      <c r="B74" s="27"/>
      <c r="C74" s="27"/>
      <c r="D74" s="187"/>
      <c r="E74" s="187"/>
      <c r="F74" s="179"/>
      <c r="G74" s="180"/>
      <c r="H74" s="25"/>
      <c r="I74" s="181"/>
      <c r="J74" s="25"/>
      <c r="K74" s="180"/>
      <c r="L74" s="180"/>
      <c r="M74" s="180"/>
      <c r="N74" s="185"/>
      <c r="O74" s="180"/>
      <c r="P74" s="180"/>
      <c r="Q74" s="180"/>
      <c r="R74" s="26"/>
      <c r="S74" s="117"/>
      <c r="T74" s="117"/>
      <c r="U74" s="149"/>
      <c r="V74" s="150"/>
      <c r="W74" s="149"/>
      <c r="X74" s="149"/>
      <c r="Y74" s="149"/>
      <c r="Z74" s="149"/>
    </row>
    <row r="75" spans="1:26">
      <c r="A75" s="27"/>
      <c r="B75" s="27"/>
      <c r="C75" s="27"/>
      <c r="D75" s="187"/>
      <c r="E75" s="187"/>
      <c r="F75" s="179"/>
      <c r="G75" s="180"/>
      <c r="H75" s="25"/>
      <c r="I75" s="181"/>
      <c r="J75" s="25"/>
      <c r="K75" s="180"/>
      <c r="L75" s="180"/>
      <c r="M75" s="180"/>
      <c r="N75" s="185"/>
      <c r="O75" s="180"/>
      <c r="P75" s="180"/>
      <c r="Q75" s="186"/>
      <c r="R75" s="26"/>
      <c r="S75" s="117"/>
      <c r="T75" s="117"/>
      <c r="U75" s="149"/>
      <c r="V75" s="150"/>
      <c r="W75" s="149"/>
      <c r="X75" s="149"/>
      <c r="Y75" s="149"/>
      <c r="Z75" s="149"/>
    </row>
    <row r="76" spans="1:26">
      <c r="A76" s="27"/>
      <c r="B76" s="27"/>
      <c r="C76" s="27"/>
      <c r="D76" s="187"/>
      <c r="E76" s="187"/>
      <c r="F76" s="179"/>
      <c r="G76" s="180"/>
      <c r="H76" s="25"/>
      <c r="I76" s="181"/>
      <c r="J76" s="25"/>
      <c r="K76" s="180"/>
      <c r="L76" s="180"/>
      <c r="M76" s="180"/>
      <c r="N76" s="185"/>
      <c r="O76" s="180"/>
      <c r="P76" s="180"/>
      <c r="Q76" s="180"/>
      <c r="R76" s="26"/>
      <c r="S76" s="117"/>
      <c r="T76" s="117"/>
      <c r="U76" s="149"/>
      <c r="V76" s="150"/>
      <c r="W76" s="149"/>
      <c r="X76" s="149"/>
      <c r="Y76" s="149"/>
      <c r="Z76" s="149"/>
    </row>
    <row r="77" spans="1:26">
      <c r="A77" s="27"/>
      <c r="B77" s="27"/>
      <c r="C77" s="27"/>
      <c r="D77" s="187"/>
      <c r="E77" s="187"/>
      <c r="F77" s="179"/>
      <c r="G77" s="180"/>
      <c r="H77" s="25"/>
      <c r="I77" s="181"/>
      <c r="J77" s="25"/>
      <c r="K77" s="180"/>
      <c r="L77" s="180"/>
      <c r="M77" s="180"/>
      <c r="N77" s="185"/>
      <c r="O77" s="180"/>
      <c r="P77" s="180"/>
      <c r="Q77" s="180"/>
      <c r="R77" s="26"/>
      <c r="S77" s="117"/>
      <c r="T77" s="117"/>
      <c r="U77" s="149"/>
      <c r="V77" s="150"/>
      <c r="W77" s="149"/>
      <c r="X77" s="149"/>
      <c r="Y77" s="149"/>
      <c r="Z77" s="149"/>
    </row>
    <row r="78" spans="1:26">
      <c r="A78" s="27"/>
      <c r="B78" s="27"/>
      <c r="C78" s="27"/>
      <c r="D78" s="187"/>
      <c r="E78" s="187"/>
      <c r="F78" s="179"/>
      <c r="G78" s="180"/>
      <c r="H78" s="25"/>
      <c r="I78" s="181"/>
      <c r="J78" s="25"/>
      <c r="K78" s="180"/>
      <c r="L78" s="180"/>
      <c r="M78" s="180"/>
      <c r="N78" s="185"/>
      <c r="O78" s="180"/>
      <c r="P78" s="180"/>
      <c r="Q78" s="180"/>
      <c r="R78" s="26"/>
      <c r="S78" s="117"/>
      <c r="T78" s="117"/>
      <c r="U78" s="149"/>
      <c r="V78" s="150"/>
      <c r="W78" s="149"/>
      <c r="X78" s="149"/>
      <c r="Y78" s="149"/>
      <c r="Z78" s="149"/>
    </row>
    <row r="79" spans="1:26">
      <c r="A79" s="127" t="s">
        <v>126</v>
      </c>
      <c r="B79" s="58" t="s">
        <v>264</v>
      </c>
      <c r="C79" s="59" t="s">
        <v>117</v>
      </c>
      <c r="D79" s="166">
        <v>14196</v>
      </c>
      <c r="E79" s="166">
        <v>13095</v>
      </c>
      <c r="F79" s="166">
        <f>IF((D79&gt;E79),(D79-E79),(0))/1</f>
        <v>1101</v>
      </c>
      <c r="G79" s="167">
        <f t="shared" si="29"/>
        <v>370</v>
      </c>
      <c r="H79" s="46">
        <f t="shared" si="30"/>
        <v>1001</v>
      </c>
      <c r="I79" s="168">
        <f t="shared" si="31"/>
        <v>420</v>
      </c>
      <c r="J79" s="46">
        <f t="shared" ref="J79:J84" si="33">IF((H79&gt;100),(H79-100),(0))</f>
        <v>901</v>
      </c>
      <c r="K79" s="167">
        <f t="shared" si="32"/>
        <v>5135.7</v>
      </c>
      <c r="L79" s="167">
        <f>(G79+I79+K79)*1</f>
        <v>5925.7</v>
      </c>
      <c r="M79" s="167">
        <f t="shared" ref="M79:M84" si="34">L79</f>
        <v>5925.7</v>
      </c>
      <c r="N79" s="169">
        <f>IF((Y79&gt;0),Y79,130)*1</f>
        <v>180</v>
      </c>
      <c r="O79" s="167">
        <f t="shared" ref="O79:O84" si="35">IF((F79&gt;0),0,(Y79))</f>
        <v>0</v>
      </c>
      <c r="P79" s="167">
        <v>0</v>
      </c>
      <c r="Q79" s="167">
        <f>IF((M79&gt;0),(M79+N79+P79),(Y79)+(P79))</f>
        <v>6105.7</v>
      </c>
      <c r="R79" s="47" t="s">
        <v>57</v>
      </c>
      <c r="S79" s="117"/>
      <c r="T79" s="117"/>
      <c r="U79" s="149">
        <v>3.7</v>
      </c>
      <c r="V79" s="150">
        <v>4.2</v>
      </c>
      <c r="W79" s="149">
        <v>5.7</v>
      </c>
      <c r="X79" s="149">
        <v>60</v>
      </c>
      <c r="Y79" s="149">
        <f>3*60</f>
        <v>180</v>
      </c>
      <c r="Z79" s="149">
        <v>850</v>
      </c>
    </row>
    <row r="80" spans="1:26">
      <c r="A80" s="127"/>
      <c r="B80" s="58" t="s">
        <v>118</v>
      </c>
      <c r="C80" s="59" t="s">
        <v>119</v>
      </c>
      <c r="D80" s="166">
        <v>5583</v>
      </c>
      <c r="E80" s="166">
        <v>5274</v>
      </c>
      <c r="F80" s="166">
        <f t="shared" ref="F80:F84" si="36">IF((D80&gt;E80),(D80-E80),(0))/1</f>
        <v>309</v>
      </c>
      <c r="G80" s="167">
        <f t="shared" si="29"/>
        <v>370</v>
      </c>
      <c r="H80" s="46">
        <f t="shared" si="30"/>
        <v>209</v>
      </c>
      <c r="I80" s="168">
        <f t="shared" si="31"/>
        <v>420</v>
      </c>
      <c r="J80" s="46">
        <f t="shared" si="33"/>
        <v>109</v>
      </c>
      <c r="K80" s="167">
        <f t="shared" si="32"/>
        <v>621.30000000000007</v>
      </c>
      <c r="L80" s="167">
        <f t="shared" ref="L80:L84" si="37">(G80+I80+K80)*1</f>
        <v>1411.3000000000002</v>
      </c>
      <c r="M80" s="167">
        <f t="shared" si="34"/>
        <v>1411.3000000000002</v>
      </c>
      <c r="N80" s="169">
        <f t="shared" ref="N80:N84" si="38">IF((Y80&gt;0),Y80,130)*1</f>
        <v>180</v>
      </c>
      <c r="O80" s="167">
        <f t="shared" si="35"/>
        <v>0</v>
      </c>
      <c r="P80" s="167">
        <v>0</v>
      </c>
      <c r="Q80" s="167">
        <f t="shared" ref="Q80:Q84" si="39">IF((M80&gt;0),(M80+N80+P80),(Y80)+(P80))</f>
        <v>1591.3000000000002</v>
      </c>
      <c r="R80" s="47" t="s">
        <v>57</v>
      </c>
      <c r="S80" s="117"/>
      <c r="T80" s="117"/>
      <c r="U80" s="149">
        <v>3.7</v>
      </c>
      <c r="V80" s="150">
        <v>4.2</v>
      </c>
      <c r="W80" s="149">
        <v>5.7</v>
      </c>
      <c r="X80" s="149">
        <v>60</v>
      </c>
      <c r="Y80" s="149">
        <f t="shared" ref="Y80:Y84" si="40">3*60</f>
        <v>180</v>
      </c>
      <c r="Z80" s="149">
        <v>850</v>
      </c>
    </row>
    <row r="81" spans="1:26">
      <c r="A81" s="127"/>
      <c r="B81" s="58" t="s">
        <v>120</v>
      </c>
      <c r="C81" s="59" t="s">
        <v>121</v>
      </c>
      <c r="D81" s="175">
        <v>79466</v>
      </c>
      <c r="E81" s="175">
        <v>79004</v>
      </c>
      <c r="F81" s="166">
        <f t="shared" si="36"/>
        <v>462</v>
      </c>
      <c r="G81" s="167">
        <f t="shared" si="29"/>
        <v>370</v>
      </c>
      <c r="H81" s="46">
        <f t="shared" si="30"/>
        <v>362</v>
      </c>
      <c r="I81" s="168">
        <f t="shared" si="31"/>
        <v>420</v>
      </c>
      <c r="J81" s="46">
        <f t="shared" si="33"/>
        <v>262</v>
      </c>
      <c r="K81" s="167">
        <f t="shared" si="32"/>
        <v>1493.4</v>
      </c>
      <c r="L81" s="167">
        <f t="shared" si="37"/>
        <v>2283.4</v>
      </c>
      <c r="M81" s="167">
        <f t="shared" si="34"/>
        <v>2283.4</v>
      </c>
      <c r="N81" s="169">
        <f t="shared" si="38"/>
        <v>180</v>
      </c>
      <c r="O81" s="167">
        <f t="shared" si="35"/>
        <v>0</v>
      </c>
      <c r="P81" s="167">
        <v>0</v>
      </c>
      <c r="Q81" s="167">
        <f t="shared" si="39"/>
        <v>2463.4</v>
      </c>
      <c r="R81" s="47" t="s">
        <v>57</v>
      </c>
      <c r="S81" s="117"/>
      <c r="T81" s="117"/>
      <c r="U81" s="149">
        <v>3.7</v>
      </c>
      <c r="V81" s="150">
        <v>4.2</v>
      </c>
      <c r="W81" s="149">
        <v>5.7</v>
      </c>
      <c r="X81" s="149">
        <v>60</v>
      </c>
      <c r="Y81" s="149">
        <f t="shared" si="40"/>
        <v>180</v>
      </c>
      <c r="Z81" s="149">
        <v>850</v>
      </c>
    </row>
    <row r="82" spans="1:26">
      <c r="A82" s="127"/>
      <c r="B82" s="58" t="s">
        <v>122</v>
      </c>
      <c r="C82" s="59" t="s">
        <v>123</v>
      </c>
      <c r="D82" s="166">
        <v>71687</v>
      </c>
      <c r="E82" s="166">
        <v>71587</v>
      </c>
      <c r="F82" s="166">
        <f t="shared" si="36"/>
        <v>100</v>
      </c>
      <c r="G82" s="167">
        <f t="shared" si="29"/>
        <v>370</v>
      </c>
      <c r="H82" s="46">
        <f t="shared" si="30"/>
        <v>0</v>
      </c>
      <c r="I82" s="168">
        <f t="shared" si="31"/>
        <v>0</v>
      </c>
      <c r="J82" s="46">
        <f t="shared" si="33"/>
        <v>0</v>
      </c>
      <c r="K82" s="167">
        <f t="shared" si="32"/>
        <v>0</v>
      </c>
      <c r="L82" s="167">
        <f t="shared" si="37"/>
        <v>370</v>
      </c>
      <c r="M82" s="167">
        <f t="shared" si="34"/>
        <v>370</v>
      </c>
      <c r="N82" s="169">
        <f t="shared" si="38"/>
        <v>180</v>
      </c>
      <c r="O82" s="167">
        <f t="shared" si="35"/>
        <v>0</v>
      </c>
      <c r="P82" s="167">
        <v>0</v>
      </c>
      <c r="Q82" s="167">
        <f t="shared" si="39"/>
        <v>550</v>
      </c>
      <c r="R82" s="47" t="s">
        <v>57</v>
      </c>
      <c r="S82" s="117"/>
      <c r="T82" s="117"/>
      <c r="U82" s="149">
        <v>3.7</v>
      </c>
      <c r="V82" s="150">
        <v>4.2</v>
      </c>
      <c r="W82" s="149">
        <v>5.7</v>
      </c>
      <c r="X82" s="149">
        <v>60</v>
      </c>
      <c r="Y82" s="149">
        <f t="shared" si="40"/>
        <v>180</v>
      </c>
      <c r="Z82" s="149">
        <v>850</v>
      </c>
    </row>
    <row r="83" spans="1:26">
      <c r="A83" s="127"/>
      <c r="B83" s="58" t="s">
        <v>116</v>
      </c>
      <c r="C83" s="59" t="s">
        <v>124</v>
      </c>
      <c r="D83" s="171"/>
      <c r="E83" s="171"/>
      <c r="F83" s="171">
        <f t="shared" si="36"/>
        <v>0</v>
      </c>
      <c r="G83" s="172">
        <f t="shared" si="29"/>
        <v>0</v>
      </c>
      <c r="H83" s="49">
        <f t="shared" si="30"/>
        <v>0</v>
      </c>
      <c r="I83" s="173">
        <f t="shared" si="31"/>
        <v>0</v>
      </c>
      <c r="J83" s="49">
        <f t="shared" si="33"/>
        <v>0</v>
      </c>
      <c r="K83" s="172">
        <f t="shared" si="32"/>
        <v>0</v>
      </c>
      <c r="L83" s="172">
        <f t="shared" si="37"/>
        <v>0</v>
      </c>
      <c r="M83" s="172">
        <f t="shared" si="34"/>
        <v>0</v>
      </c>
      <c r="N83" s="169"/>
      <c r="O83" s="172">
        <f t="shared" si="35"/>
        <v>180</v>
      </c>
      <c r="P83" s="172">
        <v>0</v>
      </c>
      <c r="Q83" s="172">
        <f t="shared" si="39"/>
        <v>180</v>
      </c>
      <c r="R83" s="47" t="s">
        <v>57</v>
      </c>
      <c r="S83" s="117"/>
      <c r="T83" s="117"/>
      <c r="U83" s="149">
        <v>3.7</v>
      </c>
      <c r="V83" s="150">
        <v>4.2</v>
      </c>
      <c r="W83" s="149">
        <v>5.7</v>
      </c>
      <c r="X83" s="149">
        <v>60</v>
      </c>
      <c r="Y83" s="149">
        <f t="shared" si="40"/>
        <v>180</v>
      </c>
      <c r="Z83" s="149">
        <v>850</v>
      </c>
    </row>
    <row r="84" spans="1:26">
      <c r="A84" s="127"/>
      <c r="B84" s="58" t="s">
        <v>265</v>
      </c>
      <c r="C84" s="59" t="s">
        <v>125</v>
      </c>
      <c r="D84" s="166">
        <v>30163</v>
      </c>
      <c r="E84" s="166">
        <v>29633</v>
      </c>
      <c r="F84" s="166">
        <f t="shared" si="36"/>
        <v>530</v>
      </c>
      <c r="G84" s="167">
        <f t="shared" si="29"/>
        <v>370</v>
      </c>
      <c r="H84" s="46">
        <f t="shared" si="30"/>
        <v>430</v>
      </c>
      <c r="I84" s="168">
        <f t="shared" si="31"/>
        <v>420</v>
      </c>
      <c r="J84" s="46">
        <f t="shared" si="33"/>
        <v>330</v>
      </c>
      <c r="K84" s="167">
        <f t="shared" si="32"/>
        <v>1881</v>
      </c>
      <c r="L84" s="167">
        <f t="shared" si="37"/>
        <v>2671</v>
      </c>
      <c r="M84" s="167">
        <f t="shared" si="34"/>
        <v>2671</v>
      </c>
      <c r="N84" s="169">
        <f t="shared" si="38"/>
        <v>180</v>
      </c>
      <c r="O84" s="167">
        <f t="shared" si="35"/>
        <v>0</v>
      </c>
      <c r="P84" s="167">
        <v>0</v>
      </c>
      <c r="Q84" s="167">
        <f t="shared" si="39"/>
        <v>2851</v>
      </c>
      <c r="R84" s="47" t="s">
        <v>57</v>
      </c>
      <c r="S84" s="117"/>
      <c r="T84" s="117"/>
      <c r="U84" s="149">
        <v>3.7</v>
      </c>
      <c r="V84" s="150">
        <v>4.2</v>
      </c>
      <c r="W84" s="149">
        <v>5.7</v>
      </c>
      <c r="X84" s="149">
        <v>60</v>
      </c>
      <c r="Y84" s="149">
        <f t="shared" si="40"/>
        <v>180</v>
      </c>
      <c r="Z84" s="149">
        <v>850</v>
      </c>
    </row>
    <row r="85" spans="1:26">
      <c r="A85" s="21"/>
      <c r="B85" s="27"/>
      <c r="C85" s="27"/>
      <c r="D85" s="187"/>
      <c r="E85" s="187"/>
      <c r="F85" s="179"/>
      <c r="G85" s="180"/>
      <c r="H85" s="25"/>
      <c r="I85" s="181"/>
      <c r="J85" s="25"/>
      <c r="K85" s="180"/>
      <c r="L85" s="180"/>
      <c r="M85" s="180"/>
      <c r="N85" s="185"/>
      <c r="O85" s="180"/>
      <c r="P85" s="180"/>
      <c r="Q85" s="186"/>
      <c r="R85" s="26"/>
      <c r="S85" s="117"/>
      <c r="T85" s="117"/>
      <c r="U85" s="149"/>
      <c r="V85" s="150"/>
      <c r="W85" s="149"/>
      <c r="X85" s="149"/>
      <c r="Y85" s="149"/>
      <c r="Z85" s="149"/>
    </row>
    <row r="86" spans="1:26">
      <c r="D86" s="207"/>
      <c r="E86" s="208"/>
      <c r="F86" s="209"/>
      <c r="G86" s="210"/>
      <c r="H86" s="15"/>
      <c r="I86" s="211"/>
      <c r="J86" s="15"/>
      <c r="K86" s="210"/>
      <c r="L86" s="210"/>
      <c r="M86" s="210"/>
      <c r="N86" s="212"/>
      <c r="O86" s="210"/>
      <c r="P86" s="210"/>
      <c r="Q86" s="210"/>
      <c r="R86" s="10"/>
      <c r="S86" s="117"/>
      <c r="T86" s="117"/>
      <c r="U86" s="149"/>
      <c r="V86" s="150"/>
      <c r="W86" s="149"/>
      <c r="X86" s="149"/>
      <c r="Y86" s="149"/>
      <c r="Z86" s="149"/>
    </row>
    <row r="87" spans="1:26">
      <c r="D87" s="207"/>
      <c r="E87" s="208"/>
      <c r="F87" s="209"/>
      <c r="G87" s="210"/>
      <c r="H87" s="15"/>
      <c r="I87" s="211"/>
      <c r="J87" s="15"/>
      <c r="K87" s="210"/>
      <c r="L87" s="210"/>
      <c r="M87" s="210"/>
      <c r="N87" s="212"/>
      <c r="O87" s="210"/>
      <c r="P87" s="210"/>
      <c r="Q87" s="210"/>
      <c r="R87" s="10"/>
      <c r="S87" s="117"/>
      <c r="T87" s="117"/>
      <c r="U87" s="149"/>
      <c r="V87" s="150"/>
      <c r="W87" s="149"/>
      <c r="X87" s="149"/>
      <c r="Y87" s="149"/>
      <c r="Z87" s="149"/>
    </row>
    <row r="88" spans="1:26">
      <c r="D88" s="207"/>
      <c r="E88" s="208"/>
      <c r="F88" s="209"/>
      <c r="G88" s="210"/>
      <c r="H88" s="15"/>
      <c r="I88" s="211"/>
      <c r="J88" s="15"/>
      <c r="K88" s="210"/>
      <c r="L88" s="210"/>
      <c r="M88" s="210"/>
      <c r="N88" s="212"/>
      <c r="O88" s="210"/>
      <c r="P88" s="210"/>
      <c r="Q88" s="210"/>
      <c r="R88" s="10"/>
      <c r="S88" s="117"/>
      <c r="T88" s="117"/>
      <c r="U88" s="149"/>
      <c r="V88" s="150"/>
      <c r="W88" s="149"/>
      <c r="X88" s="149"/>
      <c r="Y88" s="149"/>
      <c r="Z88" s="149"/>
    </row>
    <row r="89" spans="1:26">
      <c r="D89" s="207"/>
      <c r="E89" s="208"/>
      <c r="F89" s="209"/>
      <c r="G89" s="210"/>
      <c r="H89" s="15"/>
      <c r="I89" s="211"/>
      <c r="J89" s="15"/>
      <c r="K89" s="210"/>
      <c r="L89" s="210"/>
      <c r="M89" s="210"/>
      <c r="N89" s="212"/>
      <c r="O89" s="210"/>
      <c r="P89" s="210"/>
      <c r="Q89" s="210"/>
      <c r="R89" s="10"/>
      <c r="S89" s="117"/>
      <c r="T89" s="117"/>
      <c r="U89" s="149"/>
      <c r="V89" s="150"/>
      <c r="W89" s="149"/>
      <c r="X89" s="149"/>
      <c r="Y89" s="149"/>
      <c r="Z89" s="149"/>
    </row>
    <row r="90" spans="1:26">
      <c r="D90" s="207"/>
      <c r="E90" s="208"/>
      <c r="F90" s="209"/>
      <c r="G90" s="210"/>
      <c r="H90" s="15"/>
      <c r="I90" s="211"/>
      <c r="J90" s="15"/>
      <c r="K90" s="210"/>
      <c r="L90" s="210"/>
      <c r="M90" s="210"/>
      <c r="N90" s="212"/>
      <c r="O90" s="210"/>
      <c r="P90" s="210"/>
      <c r="Q90" s="210"/>
      <c r="R90" s="10"/>
      <c r="S90" s="117"/>
      <c r="T90" s="117"/>
      <c r="U90" s="149"/>
      <c r="V90" s="150"/>
      <c r="W90" s="149"/>
      <c r="X90" s="149"/>
      <c r="Y90" s="149"/>
      <c r="Z90" s="149"/>
    </row>
    <row r="91" spans="1:26">
      <c r="D91" s="207"/>
      <c r="E91" s="208"/>
      <c r="F91" s="209"/>
      <c r="G91" s="210"/>
      <c r="H91" s="15"/>
      <c r="I91" s="211"/>
      <c r="J91" s="15"/>
      <c r="K91" s="210"/>
      <c r="L91" s="210"/>
      <c r="M91" s="210"/>
      <c r="N91" s="212"/>
      <c r="O91" s="210"/>
      <c r="P91" s="210"/>
      <c r="Q91" s="210"/>
      <c r="R91" s="10"/>
      <c r="S91" s="117"/>
      <c r="T91" s="117"/>
      <c r="U91" s="149"/>
      <c r="V91" s="150"/>
      <c r="W91" s="149"/>
      <c r="X91" s="149"/>
      <c r="Y91" s="149"/>
      <c r="Z91" s="149"/>
    </row>
    <row r="92" spans="1:26">
      <c r="D92" s="207"/>
      <c r="E92" s="208"/>
      <c r="F92" s="209"/>
      <c r="G92" s="210"/>
      <c r="H92" s="15"/>
      <c r="I92" s="211"/>
      <c r="J92" s="15"/>
      <c r="K92" s="210"/>
      <c r="L92" s="210"/>
      <c r="M92" s="210"/>
      <c r="N92" s="212"/>
      <c r="O92" s="210"/>
      <c r="P92" s="210"/>
      <c r="Q92" s="210"/>
      <c r="R92" s="10"/>
      <c r="S92" s="117"/>
      <c r="T92" s="117"/>
      <c r="U92" s="149"/>
      <c r="V92" s="150"/>
      <c r="W92" s="149"/>
      <c r="X92" s="149"/>
      <c r="Y92" s="149"/>
      <c r="Z92" s="149"/>
    </row>
    <row r="93" spans="1:26">
      <c r="D93" s="207"/>
      <c r="E93" s="208"/>
      <c r="F93" s="209"/>
      <c r="G93" s="210"/>
      <c r="H93" s="15"/>
      <c r="I93" s="211"/>
      <c r="J93" s="15"/>
      <c r="K93" s="210"/>
      <c r="L93" s="210"/>
      <c r="M93" s="210"/>
      <c r="N93" s="212"/>
      <c r="O93" s="210"/>
      <c r="P93" s="210"/>
      <c r="Q93" s="210"/>
      <c r="R93" s="10"/>
      <c r="S93" s="117"/>
      <c r="T93" s="117"/>
      <c r="U93" s="149"/>
      <c r="V93" s="150"/>
      <c r="W93" s="149"/>
      <c r="X93" s="149"/>
      <c r="Y93" s="149"/>
      <c r="Z93" s="149"/>
    </row>
    <row r="94" spans="1:26">
      <c r="D94" s="207"/>
      <c r="E94" s="208"/>
      <c r="F94" s="209"/>
      <c r="G94" s="210"/>
      <c r="H94" s="15"/>
      <c r="I94" s="211"/>
      <c r="J94" s="15"/>
      <c r="K94" s="210"/>
      <c r="L94" s="210"/>
      <c r="M94" s="210"/>
      <c r="N94" s="212"/>
      <c r="O94" s="210"/>
      <c r="P94" s="210"/>
      <c r="Q94" s="210"/>
      <c r="R94" s="10"/>
      <c r="S94" s="117"/>
      <c r="T94" s="117"/>
      <c r="U94" s="149"/>
      <c r="V94" s="150"/>
      <c r="W94" s="149"/>
      <c r="X94" s="149"/>
      <c r="Y94" s="149"/>
      <c r="Z94" s="149"/>
    </row>
    <row r="95" spans="1:26">
      <c r="D95" s="207"/>
      <c r="E95" s="208"/>
      <c r="F95" s="209"/>
      <c r="G95" s="210"/>
      <c r="H95" s="15"/>
      <c r="I95" s="211"/>
      <c r="J95" s="15"/>
      <c r="K95" s="210"/>
      <c r="L95" s="210"/>
      <c r="M95" s="210"/>
      <c r="N95" s="212"/>
      <c r="O95" s="210"/>
      <c r="P95" s="210"/>
      <c r="Q95" s="210"/>
      <c r="R95" s="10"/>
      <c r="S95" s="117"/>
      <c r="T95" s="117"/>
      <c r="U95" s="149"/>
      <c r="V95" s="150"/>
      <c r="W95" s="149"/>
      <c r="X95" s="149"/>
      <c r="Y95" s="149"/>
      <c r="Z95" s="149"/>
    </row>
    <row r="96" spans="1:26">
      <c r="D96" s="207"/>
      <c r="E96" s="208"/>
      <c r="F96" s="209"/>
      <c r="G96" s="210"/>
      <c r="H96" s="15"/>
      <c r="I96" s="211"/>
      <c r="J96" s="15"/>
      <c r="K96" s="210"/>
      <c r="L96" s="210"/>
      <c r="M96" s="210"/>
      <c r="N96" s="212"/>
      <c r="O96" s="210"/>
      <c r="P96" s="210"/>
      <c r="Q96" s="210"/>
      <c r="R96" s="10"/>
      <c r="S96" s="117"/>
      <c r="T96" s="117"/>
      <c r="U96" s="149"/>
      <c r="V96" s="150"/>
      <c r="W96" s="149"/>
      <c r="X96" s="149"/>
      <c r="Y96" s="149"/>
      <c r="Z96" s="149"/>
    </row>
    <row r="97" spans="1:26">
      <c r="D97" s="207"/>
      <c r="E97" s="208"/>
      <c r="F97" s="209"/>
      <c r="G97" s="210"/>
      <c r="H97" s="15"/>
      <c r="I97" s="211"/>
      <c r="J97" s="15"/>
      <c r="K97" s="210"/>
      <c r="L97" s="210"/>
      <c r="M97" s="210"/>
      <c r="N97" s="212"/>
      <c r="O97" s="210"/>
      <c r="P97" s="210"/>
      <c r="Q97" s="210"/>
      <c r="R97" s="10"/>
      <c r="S97" s="117"/>
      <c r="T97" s="117"/>
      <c r="U97" s="149"/>
      <c r="V97" s="150"/>
      <c r="W97" s="149"/>
      <c r="X97" s="149"/>
      <c r="Y97" s="149"/>
      <c r="Z97" s="149"/>
    </row>
    <row r="98" spans="1:26">
      <c r="D98" s="207"/>
      <c r="E98" s="208"/>
      <c r="F98" s="209"/>
      <c r="G98" s="210"/>
      <c r="H98" s="15"/>
      <c r="I98" s="211"/>
      <c r="J98" s="15"/>
      <c r="K98" s="210"/>
      <c r="L98" s="210"/>
      <c r="M98" s="210"/>
      <c r="N98" s="212"/>
      <c r="O98" s="210"/>
      <c r="P98" s="210"/>
      <c r="Q98" s="210"/>
      <c r="R98" s="10"/>
      <c r="S98" s="117"/>
      <c r="T98" s="117"/>
      <c r="U98" s="149"/>
      <c r="V98" s="150"/>
      <c r="W98" s="149"/>
      <c r="X98" s="149"/>
      <c r="Y98" s="149"/>
      <c r="Z98" s="149"/>
    </row>
    <row r="99" spans="1:26">
      <c r="D99" s="207"/>
      <c r="E99" s="208"/>
      <c r="F99" s="209"/>
      <c r="G99" s="210"/>
      <c r="H99" s="15"/>
      <c r="I99" s="211"/>
      <c r="J99" s="15"/>
      <c r="K99" s="210"/>
      <c r="L99" s="210"/>
      <c r="M99" s="210"/>
      <c r="N99" s="212"/>
      <c r="O99" s="210"/>
      <c r="P99" s="210"/>
      <c r="Q99" s="210"/>
      <c r="R99" s="10"/>
      <c r="S99" s="117"/>
      <c r="T99" s="117"/>
      <c r="U99" s="149"/>
      <c r="V99" s="150"/>
      <c r="W99" s="149"/>
      <c r="X99" s="149"/>
      <c r="Y99" s="149"/>
      <c r="Z99" s="149"/>
    </row>
    <row r="100" spans="1:26" ht="16.5" customHeight="1">
      <c r="A100" s="131" t="s">
        <v>222</v>
      </c>
      <c r="B100" s="124" t="s">
        <v>116</v>
      </c>
      <c r="C100" s="125" t="s">
        <v>127</v>
      </c>
      <c r="D100" s="213"/>
      <c r="E100" s="213"/>
      <c r="F100" s="214">
        <f>IF((D100&gt;E100),(D100-E100)+(D101-E101)+(D102-E102),(0))/1</f>
        <v>0</v>
      </c>
      <c r="G100" s="194">
        <f t="shared" ref="G100:G118" si="41">IF((F100&gt;100),(100*U100), (F100*U100))</f>
        <v>0</v>
      </c>
      <c r="H100" s="96">
        <f t="shared" ref="H100:H118" si="42">IF((F100&gt;100),(F100-100),(0))</f>
        <v>0</v>
      </c>
      <c r="I100" s="215">
        <f t="shared" ref="I100:I118" si="43">IF((H100&gt;100),(100*V100),(H100*V100))</f>
        <v>0</v>
      </c>
      <c r="J100" s="96">
        <f t="shared" ref="J100:J120" si="44">IF((H100&gt;100),(H100-100),(0))</f>
        <v>0</v>
      </c>
      <c r="K100" s="194">
        <f t="shared" ref="K100:K118" si="45">IF((J100&gt;0),(J100*W100),(0))</f>
        <v>0</v>
      </c>
      <c r="L100" s="194">
        <f>(G100+I100+K100)*1</f>
        <v>0</v>
      </c>
      <c r="M100" s="194">
        <f t="shared" ref="M100:M120" si="46">L100</f>
        <v>0</v>
      </c>
      <c r="N100" s="216">
        <f>IF((Y100&gt;0),Y100,130)*1</f>
        <v>150</v>
      </c>
      <c r="O100" s="194">
        <f t="shared" ref="O100:O120" si="47">IF((F100&gt;0),0,(Y100))</f>
        <v>150</v>
      </c>
      <c r="P100" s="194">
        <v>0</v>
      </c>
      <c r="Q100" s="194">
        <f>IF((M100&gt;0),(M100+N100+P100),(Y100)+(P100))</f>
        <v>150</v>
      </c>
      <c r="R100" s="56" t="s">
        <v>57</v>
      </c>
      <c r="S100" s="117"/>
      <c r="T100" s="117"/>
      <c r="U100" s="149">
        <v>3.7</v>
      </c>
      <c r="V100" s="150">
        <v>4.2</v>
      </c>
      <c r="W100" s="149">
        <v>5.7</v>
      </c>
      <c r="X100" s="149">
        <v>60</v>
      </c>
      <c r="Y100" s="149">
        <f>2.5*60</f>
        <v>150</v>
      </c>
      <c r="Z100" s="149">
        <v>700</v>
      </c>
    </row>
    <row r="101" spans="1:26" ht="15" customHeight="1">
      <c r="A101" s="131"/>
      <c r="B101" s="124"/>
      <c r="C101" s="125"/>
      <c r="D101" s="217"/>
      <c r="E101" s="217"/>
      <c r="F101" s="218"/>
      <c r="G101" s="219"/>
      <c r="H101" s="97"/>
      <c r="I101" s="220"/>
      <c r="J101" s="97"/>
      <c r="K101" s="219"/>
      <c r="L101" s="219"/>
      <c r="M101" s="219"/>
      <c r="N101" s="221"/>
      <c r="O101" s="219"/>
      <c r="P101" s="219"/>
      <c r="Q101" s="219"/>
      <c r="R101" s="66"/>
      <c r="S101" s="117"/>
      <c r="T101" s="117"/>
      <c r="U101" s="149">
        <v>3.7</v>
      </c>
      <c r="V101" s="150">
        <v>4.2</v>
      </c>
      <c r="W101" s="149">
        <v>5.7</v>
      </c>
      <c r="X101" s="149">
        <v>60</v>
      </c>
      <c r="Y101" s="149">
        <f t="shared" ref="Y101:Y164" si="48">2.5*60</f>
        <v>150</v>
      </c>
      <c r="Z101" s="149">
        <v>700</v>
      </c>
    </row>
    <row r="102" spans="1:26" ht="15" customHeight="1">
      <c r="A102" s="131"/>
      <c r="B102" s="124"/>
      <c r="C102" s="125"/>
      <c r="D102" s="222"/>
      <c r="E102" s="222"/>
      <c r="F102" s="176"/>
      <c r="G102" s="177"/>
      <c r="H102" s="98"/>
      <c r="I102" s="178"/>
      <c r="J102" s="98"/>
      <c r="K102" s="177"/>
      <c r="L102" s="177"/>
      <c r="M102" s="177"/>
      <c r="N102" s="223"/>
      <c r="O102" s="177"/>
      <c r="P102" s="177"/>
      <c r="Q102" s="219"/>
      <c r="R102" s="64"/>
      <c r="S102" s="117"/>
      <c r="T102" s="117"/>
      <c r="U102" s="149">
        <v>3.7</v>
      </c>
      <c r="V102" s="150">
        <v>4.2</v>
      </c>
      <c r="W102" s="149">
        <v>5.7</v>
      </c>
      <c r="X102" s="149">
        <v>60</v>
      </c>
      <c r="Y102" s="149">
        <f t="shared" si="48"/>
        <v>150</v>
      </c>
      <c r="Z102" s="149">
        <v>700</v>
      </c>
    </row>
    <row r="103" spans="1:26">
      <c r="A103" s="131"/>
      <c r="B103" s="61" t="s">
        <v>128</v>
      </c>
      <c r="C103" s="62" t="s">
        <v>129</v>
      </c>
      <c r="D103" s="224">
        <v>28221</v>
      </c>
      <c r="E103" s="224">
        <v>27926</v>
      </c>
      <c r="F103" s="166">
        <f>IF((D103&gt;E103),(D103-E103),(0))/1</f>
        <v>295</v>
      </c>
      <c r="G103" s="167">
        <f t="shared" si="41"/>
        <v>370</v>
      </c>
      <c r="H103" s="46">
        <f t="shared" si="42"/>
        <v>195</v>
      </c>
      <c r="I103" s="168">
        <f t="shared" si="43"/>
        <v>420</v>
      </c>
      <c r="J103" s="46">
        <f t="shared" si="44"/>
        <v>95</v>
      </c>
      <c r="K103" s="167">
        <f t="shared" si="45"/>
        <v>541.5</v>
      </c>
      <c r="L103" s="167">
        <f>(G103+I103+K103)*1</f>
        <v>1331.5</v>
      </c>
      <c r="M103" s="167">
        <f t="shared" si="46"/>
        <v>1331.5</v>
      </c>
      <c r="N103" s="169">
        <f>IF((Y103&gt;0),Y103,130)*1</f>
        <v>150</v>
      </c>
      <c r="O103" s="167">
        <f t="shared" si="47"/>
        <v>0</v>
      </c>
      <c r="P103" s="167">
        <v>0</v>
      </c>
      <c r="Q103" s="167">
        <f>IF((M103&gt;0),(M103+N103+P103),(Y103)+(P103))</f>
        <v>1481.5</v>
      </c>
      <c r="R103" s="47" t="s">
        <v>57</v>
      </c>
      <c r="S103" s="117"/>
      <c r="T103" s="117"/>
      <c r="U103" s="149">
        <v>3.7</v>
      </c>
      <c r="V103" s="150">
        <v>4.2</v>
      </c>
      <c r="W103" s="149">
        <v>5.7</v>
      </c>
      <c r="X103" s="149">
        <v>60</v>
      </c>
      <c r="Y103" s="149">
        <f t="shared" si="48"/>
        <v>150</v>
      </c>
      <c r="Z103" s="149">
        <v>700</v>
      </c>
    </row>
    <row r="104" spans="1:26">
      <c r="A104" s="131"/>
      <c r="B104" s="61" t="s">
        <v>130</v>
      </c>
      <c r="C104" s="62" t="s">
        <v>131</v>
      </c>
      <c r="D104" s="224">
        <v>98471</v>
      </c>
      <c r="E104" s="224">
        <v>98341</v>
      </c>
      <c r="F104" s="166">
        <f t="shared" ref="F104:F109" si="49">IF((D104&gt;E104),(D104-E104),(0))/1</f>
        <v>130</v>
      </c>
      <c r="G104" s="167">
        <f t="shared" si="41"/>
        <v>370</v>
      </c>
      <c r="H104" s="46">
        <f t="shared" si="42"/>
        <v>30</v>
      </c>
      <c r="I104" s="168">
        <f t="shared" si="43"/>
        <v>126</v>
      </c>
      <c r="J104" s="46">
        <f t="shared" si="44"/>
        <v>0</v>
      </c>
      <c r="K104" s="167">
        <f t="shared" si="45"/>
        <v>0</v>
      </c>
      <c r="L104" s="167">
        <f t="shared" ref="L104:L109" si="50">(G104+I104+K104)*1</f>
        <v>496</v>
      </c>
      <c r="M104" s="167">
        <f t="shared" si="46"/>
        <v>496</v>
      </c>
      <c r="N104" s="169">
        <f t="shared" ref="N104:N109" si="51">IF((Y104&gt;0),Y104,130)*1</f>
        <v>150</v>
      </c>
      <c r="O104" s="167">
        <f t="shared" si="47"/>
        <v>0</v>
      </c>
      <c r="P104" s="167">
        <v>0</v>
      </c>
      <c r="Q104" s="167">
        <f>IF((M104&gt;0),(M104+N104+P104),(Y104)+(P104))</f>
        <v>646</v>
      </c>
      <c r="R104" s="47" t="s">
        <v>57</v>
      </c>
      <c r="S104" s="117"/>
      <c r="T104" s="117"/>
      <c r="U104" s="149">
        <v>3.7</v>
      </c>
      <c r="V104" s="150">
        <v>4.2</v>
      </c>
      <c r="W104" s="149">
        <v>5.7</v>
      </c>
      <c r="X104" s="149">
        <v>60</v>
      </c>
      <c r="Y104" s="149">
        <f t="shared" si="48"/>
        <v>150</v>
      </c>
      <c r="Z104" s="149">
        <v>700</v>
      </c>
    </row>
    <row r="105" spans="1:26">
      <c r="A105" s="131"/>
      <c r="B105" s="61" t="s">
        <v>132</v>
      </c>
      <c r="C105" s="62" t="s">
        <v>133</v>
      </c>
      <c r="D105" s="224">
        <v>48260</v>
      </c>
      <c r="E105" s="224">
        <v>47618</v>
      </c>
      <c r="F105" s="166">
        <f t="shared" si="49"/>
        <v>642</v>
      </c>
      <c r="G105" s="167">
        <f t="shared" si="41"/>
        <v>370</v>
      </c>
      <c r="H105" s="46">
        <f t="shared" si="42"/>
        <v>542</v>
      </c>
      <c r="I105" s="168">
        <f t="shared" si="43"/>
        <v>420</v>
      </c>
      <c r="J105" s="46">
        <f t="shared" si="44"/>
        <v>442</v>
      </c>
      <c r="K105" s="167">
        <f t="shared" si="45"/>
        <v>2519.4</v>
      </c>
      <c r="L105" s="167">
        <f t="shared" si="50"/>
        <v>3309.4</v>
      </c>
      <c r="M105" s="167">
        <f t="shared" si="46"/>
        <v>3309.4</v>
      </c>
      <c r="N105" s="169">
        <f t="shared" si="51"/>
        <v>150</v>
      </c>
      <c r="O105" s="167">
        <f t="shared" si="47"/>
        <v>0</v>
      </c>
      <c r="P105" s="167">
        <v>0</v>
      </c>
      <c r="Q105" s="167">
        <f>IF((M105&gt;0),(M105+N105+P105),(Y105)+(P105))</f>
        <v>3459.4</v>
      </c>
      <c r="R105" s="47" t="s">
        <v>57</v>
      </c>
      <c r="S105" s="117"/>
      <c r="T105" s="117"/>
      <c r="U105" s="149">
        <v>3.7</v>
      </c>
      <c r="V105" s="150">
        <v>4.2</v>
      </c>
      <c r="W105" s="149">
        <v>5.7</v>
      </c>
      <c r="X105" s="149">
        <v>60</v>
      </c>
      <c r="Y105" s="149">
        <f t="shared" si="48"/>
        <v>150</v>
      </c>
      <c r="Z105" s="149">
        <v>700</v>
      </c>
    </row>
    <row r="106" spans="1:26">
      <c r="A106" s="131"/>
      <c r="B106" s="61" t="s">
        <v>116</v>
      </c>
      <c r="C106" s="91" t="s">
        <v>135</v>
      </c>
      <c r="D106" s="225"/>
      <c r="E106" s="225"/>
      <c r="F106" s="171">
        <f t="shared" si="49"/>
        <v>0</v>
      </c>
      <c r="G106" s="172">
        <f t="shared" si="41"/>
        <v>0</v>
      </c>
      <c r="H106" s="49">
        <f t="shared" si="42"/>
        <v>0</v>
      </c>
      <c r="I106" s="173">
        <f t="shared" si="43"/>
        <v>0</v>
      </c>
      <c r="J106" s="49">
        <f t="shared" si="44"/>
        <v>0</v>
      </c>
      <c r="K106" s="172">
        <f t="shared" si="45"/>
        <v>0</v>
      </c>
      <c r="L106" s="172">
        <f t="shared" si="50"/>
        <v>0</v>
      </c>
      <c r="M106" s="172">
        <f t="shared" si="46"/>
        <v>0</v>
      </c>
      <c r="N106" s="174">
        <f t="shared" si="51"/>
        <v>150</v>
      </c>
      <c r="O106" s="172">
        <f t="shared" si="47"/>
        <v>150</v>
      </c>
      <c r="P106" s="172">
        <v>0</v>
      </c>
      <c r="Q106" s="172">
        <f>IF((M106&gt;0),(M106+N106+P106),(Y106)+(P106))</f>
        <v>150</v>
      </c>
      <c r="R106" s="47" t="s">
        <v>57</v>
      </c>
      <c r="S106" s="117"/>
      <c r="T106" s="117"/>
      <c r="U106" s="149">
        <v>3.7</v>
      </c>
      <c r="V106" s="150">
        <v>4.2</v>
      </c>
      <c r="W106" s="149">
        <v>5.7</v>
      </c>
      <c r="X106" s="149">
        <v>60</v>
      </c>
      <c r="Y106" s="149">
        <f t="shared" si="48"/>
        <v>150</v>
      </c>
      <c r="Z106" s="149">
        <v>700</v>
      </c>
    </row>
    <row r="107" spans="1:26">
      <c r="A107" s="131"/>
      <c r="B107" s="61" t="s">
        <v>136</v>
      </c>
      <c r="C107" s="62" t="s">
        <v>137</v>
      </c>
      <c r="D107" s="224">
        <v>3117</v>
      </c>
      <c r="E107" s="224">
        <v>3102</v>
      </c>
      <c r="F107" s="166">
        <f t="shared" si="49"/>
        <v>15</v>
      </c>
      <c r="G107" s="167">
        <f t="shared" si="41"/>
        <v>55.5</v>
      </c>
      <c r="H107" s="46">
        <f t="shared" si="42"/>
        <v>0</v>
      </c>
      <c r="I107" s="168">
        <f t="shared" si="43"/>
        <v>0</v>
      </c>
      <c r="J107" s="46">
        <f t="shared" si="44"/>
        <v>0</v>
      </c>
      <c r="K107" s="167">
        <f t="shared" si="45"/>
        <v>0</v>
      </c>
      <c r="L107" s="167">
        <f t="shared" si="50"/>
        <v>55.5</v>
      </c>
      <c r="M107" s="167">
        <f t="shared" si="46"/>
        <v>55.5</v>
      </c>
      <c r="N107" s="169">
        <f t="shared" si="51"/>
        <v>150</v>
      </c>
      <c r="O107" s="167">
        <f t="shared" si="47"/>
        <v>0</v>
      </c>
      <c r="P107" s="167">
        <v>0</v>
      </c>
      <c r="Q107" s="167">
        <f>IF((M107&gt;0),(M107+N107+P107),(Y107)+(P107))</f>
        <v>205.5</v>
      </c>
      <c r="R107" s="47" t="s">
        <v>57</v>
      </c>
      <c r="S107" s="117"/>
      <c r="T107" s="117"/>
      <c r="U107" s="149">
        <v>3.7</v>
      </c>
      <c r="V107" s="150">
        <v>4.2</v>
      </c>
      <c r="W107" s="149">
        <v>5.7</v>
      </c>
      <c r="X107" s="149">
        <v>60</v>
      </c>
      <c r="Y107" s="149">
        <f t="shared" si="48"/>
        <v>150</v>
      </c>
      <c r="Z107" s="149">
        <v>700</v>
      </c>
    </row>
    <row r="108" spans="1:26">
      <c r="A108" s="131"/>
      <c r="B108" s="61" t="s">
        <v>138</v>
      </c>
      <c r="C108" s="62" t="s">
        <v>139</v>
      </c>
      <c r="D108" s="224">
        <v>39339</v>
      </c>
      <c r="E108" s="224">
        <v>38726</v>
      </c>
      <c r="F108" s="166">
        <f t="shared" si="49"/>
        <v>613</v>
      </c>
      <c r="G108" s="167">
        <f t="shared" si="41"/>
        <v>370</v>
      </c>
      <c r="H108" s="46">
        <f t="shared" si="42"/>
        <v>513</v>
      </c>
      <c r="I108" s="168">
        <f t="shared" si="43"/>
        <v>420</v>
      </c>
      <c r="J108" s="46">
        <f t="shared" si="44"/>
        <v>413</v>
      </c>
      <c r="K108" s="167">
        <f t="shared" si="45"/>
        <v>2354.1</v>
      </c>
      <c r="L108" s="167">
        <f t="shared" si="50"/>
        <v>3144.1</v>
      </c>
      <c r="M108" s="167">
        <f t="shared" si="46"/>
        <v>3144.1</v>
      </c>
      <c r="N108" s="169">
        <f t="shared" si="51"/>
        <v>150</v>
      </c>
      <c r="O108" s="167">
        <f t="shared" si="47"/>
        <v>0</v>
      </c>
      <c r="P108" s="167">
        <v>0</v>
      </c>
      <c r="Q108" s="167">
        <f t="shared" ref="Q108:Q109" si="52">IF((M108&gt;0),(M108+N108+P108),(Y108)+(P108))</f>
        <v>3294.1</v>
      </c>
      <c r="R108" s="47" t="s">
        <v>57</v>
      </c>
      <c r="S108" s="117"/>
      <c r="T108" s="117"/>
      <c r="U108" s="149">
        <v>3.7</v>
      </c>
      <c r="V108" s="150">
        <v>4.2</v>
      </c>
      <c r="W108" s="149">
        <v>5.7</v>
      </c>
      <c r="X108" s="149">
        <v>60</v>
      </c>
      <c r="Y108" s="149">
        <f t="shared" si="48"/>
        <v>150</v>
      </c>
      <c r="Z108" s="149">
        <v>700</v>
      </c>
    </row>
    <row r="109" spans="1:26">
      <c r="A109" s="131"/>
      <c r="B109" s="61" t="s">
        <v>116</v>
      </c>
      <c r="C109" s="62" t="s">
        <v>140</v>
      </c>
      <c r="D109" s="225"/>
      <c r="E109" s="225"/>
      <c r="F109" s="171">
        <f t="shared" si="49"/>
        <v>0</v>
      </c>
      <c r="G109" s="172">
        <f t="shared" si="41"/>
        <v>0</v>
      </c>
      <c r="H109" s="49">
        <f t="shared" si="42"/>
        <v>0</v>
      </c>
      <c r="I109" s="173">
        <f t="shared" si="43"/>
        <v>0</v>
      </c>
      <c r="J109" s="49">
        <f t="shared" si="44"/>
        <v>0</v>
      </c>
      <c r="K109" s="172">
        <f t="shared" si="45"/>
        <v>0</v>
      </c>
      <c r="L109" s="172">
        <f t="shared" si="50"/>
        <v>0</v>
      </c>
      <c r="M109" s="172">
        <f t="shared" si="46"/>
        <v>0</v>
      </c>
      <c r="N109" s="174">
        <f t="shared" si="51"/>
        <v>150</v>
      </c>
      <c r="O109" s="172">
        <f t="shared" si="47"/>
        <v>150</v>
      </c>
      <c r="P109" s="172">
        <v>0</v>
      </c>
      <c r="Q109" s="172">
        <f t="shared" si="52"/>
        <v>150</v>
      </c>
      <c r="R109" s="47" t="s">
        <v>57</v>
      </c>
      <c r="S109" s="117"/>
      <c r="T109" s="117"/>
      <c r="U109" s="149">
        <v>3.7</v>
      </c>
      <c r="V109" s="150">
        <v>4.2</v>
      </c>
      <c r="W109" s="149">
        <v>5.7</v>
      </c>
      <c r="X109" s="149">
        <v>60</v>
      </c>
      <c r="Y109" s="149">
        <f t="shared" si="48"/>
        <v>150</v>
      </c>
      <c r="Z109" s="149">
        <v>700</v>
      </c>
    </row>
    <row r="110" spans="1:26">
      <c r="A110" s="131"/>
      <c r="B110" s="124" t="s">
        <v>141</v>
      </c>
      <c r="C110" s="125" t="s">
        <v>142</v>
      </c>
      <c r="D110" s="226">
        <v>5039</v>
      </c>
      <c r="E110" s="226">
        <v>5031</v>
      </c>
      <c r="F110" s="190">
        <f>IF((D110&gt;E110),(D110-E110)+(D111-E111)+(D112-E112),(0))/1</f>
        <v>228</v>
      </c>
      <c r="G110" s="191">
        <f t="shared" si="41"/>
        <v>370</v>
      </c>
      <c r="H110" s="55">
        <f t="shared" si="42"/>
        <v>128</v>
      </c>
      <c r="I110" s="192">
        <f t="shared" si="43"/>
        <v>420</v>
      </c>
      <c r="J110" s="55">
        <f t="shared" si="44"/>
        <v>28</v>
      </c>
      <c r="K110" s="191">
        <f t="shared" si="45"/>
        <v>159.6</v>
      </c>
      <c r="L110" s="191">
        <f>(G110+I110+K110)*1</f>
        <v>949.6</v>
      </c>
      <c r="M110" s="191">
        <f t="shared" si="46"/>
        <v>949.6</v>
      </c>
      <c r="N110" s="193">
        <f>IF((Y110&gt;0),Y110,130)*1</f>
        <v>150</v>
      </c>
      <c r="O110" s="191">
        <f t="shared" si="47"/>
        <v>0</v>
      </c>
      <c r="P110" s="191">
        <v>0</v>
      </c>
      <c r="Q110" s="191">
        <f>IF((M110&gt;0),(M110+N110+P110),(Y110)+(P110))</f>
        <v>1099.5999999999999</v>
      </c>
      <c r="R110" s="56" t="s">
        <v>57</v>
      </c>
      <c r="S110" s="117"/>
      <c r="T110" s="117"/>
      <c r="U110" s="149">
        <v>3.7</v>
      </c>
      <c r="V110" s="150">
        <v>4.2</v>
      </c>
      <c r="W110" s="149">
        <v>5.7</v>
      </c>
      <c r="X110" s="149">
        <v>60</v>
      </c>
      <c r="Y110" s="149">
        <f t="shared" si="48"/>
        <v>150</v>
      </c>
      <c r="Z110" s="149">
        <v>700</v>
      </c>
    </row>
    <row r="111" spans="1:26">
      <c r="A111" s="131"/>
      <c r="B111" s="124"/>
      <c r="C111" s="125"/>
      <c r="D111" s="227">
        <v>1139</v>
      </c>
      <c r="E111" s="227">
        <v>1139</v>
      </c>
      <c r="F111" s="195"/>
      <c r="G111" s="228"/>
      <c r="H111" s="65"/>
      <c r="I111" s="229"/>
      <c r="J111" s="65"/>
      <c r="K111" s="228"/>
      <c r="L111" s="228"/>
      <c r="M111" s="228"/>
      <c r="N111" s="221"/>
      <c r="O111" s="228"/>
      <c r="P111" s="228"/>
      <c r="Q111" s="219"/>
      <c r="R111" s="66"/>
      <c r="S111" s="117"/>
      <c r="T111" s="117"/>
      <c r="U111" s="149">
        <v>3.7</v>
      </c>
      <c r="V111" s="150">
        <v>4.2</v>
      </c>
      <c r="W111" s="149">
        <v>5.7</v>
      </c>
      <c r="X111" s="149">
        <v>60</v>
      </c>
      <c r="Y111" s="149">
        <f t="shared" si="48"/>
        <v>150</v>
      </c>
      <c r="Z111" s="149">
        <v>700</v>
      </c>
    </row>
    <row r="112" spans="1:26">
      <c r="A112" s="131"/>
      <c r="B112" s="124"/>
      <c r="C112" s="125"/>
      <c r="D112" s="230">
        <v>7491</v>
      </c>
      <c r="E112" s="230">
        <v>7271</v>
      </c>
      <c r="F112" s="200"/>
      <c r="G112" s="231"/>
      <c r="H112" s="63"/>
      <c r="I112" s="232"/>
      <c r="J112" s="63"/>
      <c r="K112" s="231"/>
      <c r="L112" s="231"/>
      <c r="M112" s="231"/>
      <c r="N112" s="223"/>
      <c r="O112" s="231"/>
      <c r="P112" s="231"/>
      <c r="Q112" s="177"/>
      <c r="R112" s="64"/>
      <c r="S112" s="117"/>
      <c r="T112" s="117"/>
      <c r="U112" s="149">
        <v>3.7</v>
      </c>
      <c r="V112" s="150">
        <v>4.2</v>
      </c>
      <c r="W112" s="149">
        <v>5.7</v>
      </c>
      <c r="X112" s="149">
        <v>60</v>
      </c>
      <c r="Y112" s="149">
        <f t="shared" si="48"/>
        <v>150</v>
      </c>
      <c r="Z112" s="149">
        <v>700</v>
      </c>
    </row>
    <row r="113" spans="1:26">
      <c r="A113" s="131"/>
      <c r="B113" s="61" t="s">
        <v>143</v>
      </c>
      <c r="C113" s="62" t="s">
        <v>144</v>
      </c>
      <c r="D113" s="224">
        <v>88236</v>
      </c>
      <c r="E113" s="224">
        <v>87806</v>
      </c>
      <c r="F113" s="166">
        <f>IF((D113&gt;E113),(D113-E113),(0))/1</f>
        <v>430</v>
      </c>
      <c r="G113" s="167">
        <f t="shared" si="41"/>
        <v>370</v>
      </c>
      <c r="H113" s="46">
        <f t="shared" si="42"/>
        <v>330</v>
      </c>
      <c r="I113" s="168">
        <f t="shared" si="43"/>
        <v>420</v>
      </c>
      <c r="J113" s="46">
        <f t="shared" si="44"/>
        <v>230</v>
      </c>
      <c r="K113" s="167">
        <f t="shared" si="45"/>
        <v>1311</v>
      </c>
      <c r="L113" s="167">
        <f>(G113+I113+K113)*1</f>
        <v>2101</v>
      </c>
      <c r="M113" s="167">
        <f t="shared" si="46"/>
        <v>2101</v>
      </c>
      <c r="N113" s="169">
        <f>IF((Y113&gt;0),Y113,130)*1</f>
        <v>150</v>
      </c>
      <c r="O113" s="167">
        <f t="shared" si="47"/>
        <v>0</v>
      </c>
      <c r="P113" s="167">
        <v>0</v>
      </c>
      <c r="Q113" s="167">
        <f>IF((M113&gt;0),(M113+N113+P113),(Y113)+(P113))</f>
        <v>2251</v>
      </c>
      <c r="R113" s="47" t="s">
        <v>57</v>
      </c>
      <c r="S113" s="117"/>
      <c r="T113" s="117"/>
      <c r="U113" s="149">
        <v>3.7</v>
      </c>
      <c r="V113" s="150">
        <v>4.2</v>
      </c>
      <c r="W113" s="149">
        <v>5.7</v>
      </c>
      <c r="X113" s="149">
        <v>60</v>
      </c>
      <c r="Y113" s="149">
        <f t="shared" si="48"/>
        <v>150</v>
      </c>
      <c r="Z113" s="149">
        <v>700</v>
      </c>
    </row>
    <row r="114" spans="1:26">
      <c r="A114" s="131"/>
      <c r="B114" s="61" t="s">
        <v>145</v>
      </c>
      <c r="C114" s="104" t="s">
        <v>146</v>
      </c>
      <c r="D114" s="224">
        <v>86015</v>
      </c>
      <c r="E114" s="224">
        <v>85634</v>
      </c>
      <c r="F114" s="166">
        <f t="shared" ref="F114:F121" si="53">IF((D114&gt;E114),(D114-E114),(0))/1</f>
        <v>381</v>
      </c>
      <c r="G114" s="167">
        <f t="shared" si="41"/>
        <v>370</v>
      </c>
      <c r="H114" s="46">
        <f t="shared" si="42"/>
        <v>281</v>
      </c>
      <c r="I114" s="168">
        <f t="shared" si="43"/>
        <v>420</v>
      </c>
      <c r="J114" s="46">
        <f t="shared" si="44"/>
        <v>181</v>
      </c>
      <c r="K114" s="167">
        <f t="shared" si="45"/>
        <v>1031.7</v>
      </c>
      <c r="L114" s="167">
        <f t="shared" ref="L114:L121" si="54">(G114+I114+K114)*1</f>
        <v>1821.7</v>
      </c>
      <c r="M114" s="167">
        <f t="shared" si="46"/>
        <v>1821.7</v>
      </c>
      <c r="N114" s="169">
        <f t="shared" ref="N114:N123" si="55">IF((Y114&gt;0),Y114,130)*1</f>
        <v>150</v>
      </c>
      <c r="O114" s="167">
        <f t="shared" si="47"/>
        <v>0</v>
      </c>
      <c r="P114" s="167">
        <v>0</v>
      </c>
      <c r="Q114" s="167">
        <f t="shared" ref="Q114:Q123" si="56">IF((M114&gt;0),(M114+N114+P114),(Y114)+(P114))</f>
        <v>1971.7</v>
      </c>
      <c r="R114" s="47" t="s">
        <v>57</v>
      </c>
      <c r="S114" s="117"/>
      <c r="T114" s="117"/>
      <c r="U114" s="149">
        <v>3.7</v>
      </c>
      <c r="V114" s="150">
        <v>4.2</v>
      </c>
      <c r="W114" s="149">
        <v>5.7</v>
      </c>
      <c r="X114" s="149">
        <v>60</v>
      </c>
      <c r="Y114" s="149">
        <f t="shared" si="48"/>
        <v>150</v>
      </c>
      <c r="Z114" s="149">
        <v>700</v>
      </c>
    </row>
    <row r="115" spans="1:26">
      <c r="A115" s="131"/>
      <c r="B115" s="61" t="s">
        <v>116</v>
      </c>
      <c r="C115" s="62" t="s">
        <v>147</v>
      </c>
      <c r="D115" s="225"/>
      <c r="E115" s="225"/>
      <c r="F115" s="171">
        <f t="shared" si="53"/>
        <v>0</v>
      </c>
      <c r="G115" s="172">
        <f t="shared" si="41"/>
        <v>0</v>
      </c>
      <c r="H115" s="49">
        <f t="shared" si="42"/>
        <v>0</v>
      </c>
      <c r="I115" s="173">
        <f t="shared" si="43"/>
        <v>0</v>
      </c>
      <c r="J115" s="49">
        <f t="shared" si="44"/>
        <v>0</v>
      </c>
      <c r="K115" s="172">
        <f t="shared" si="45"/>
        <v>0</v>
      </c>
      <c r="L115" s="172">
        <f t="shared" si="54"/>
        <v>0</v>
      </c>
      <c r="M115" s="172">
        <f t="shared" si="46"/>
        <v>0</v>
      </c>
      <c r="N115" s="174">
        <f t="shared" si="55"/>
        <v>150</v>
      </c>
      <c r="O115" s="172">
        <f t="shared" si="47"/>
        <v>150</v>
      </c>
      <c r="P115" s="172">
        <v>0</v>
      </c>
      <c r="Q115" s="172">
        <f t="shared" si="56"/>
        <v>150</v>
      </c>
      <c r="R115" s="47" t="s">
        <v>57</v>
      </c>
      <c r="S115" s="117"/>
      <c r="T115" s="117"/>
      <c r="U115" s="149">
        <v>3.7</v>
      </c>
      <c r="V115" s="150">
        <v>4.2</v>
      </c>
      <c r="W115" s="149">
        <v>5.7</v>
      </c>
      <c r="X115" s="149">
        <v>60</v>
      </c>
      <c r="Y115" s="149">
        <f t="shared" si="48"/>
        <v>150</v>
      </c>
      <c r="Z115" s="149">
        <v>700</v>
      </c>
    </row>
    <row r="116" spans="1:26">
      <c r="A116" s="131"/>
      <c r="B116" s="61" t="s">
        <v>116</v>
      </c>
      <c r="C116" s="62" t="s">
        <v>148</v>
      </c>
      <c r="D116" s="225"/>
      <c r="E116" s="225"/>
      <c r="F116" s="171">
        <f t="shared" si="53"/>
        <v>0</v>
      </c>
      <c r="G116" s="172">
        <f t="shared" si="41"/>
        <v>0</v>
      </c>
      <c r="H116" s="49">
        <f t="shared" si="42"/>
        <v>0</v>
      </c>
      <c r="I116" s="173">
        <f t="shared" si="43"/>
        <v>0</v>
      </c>
      <c r="J116" s="49">
        <f t="shared" si="44"/>
        <v>0</v>
      </c>
      <c r="K116" s="172">
        <f t="shared" si="45"/>
        <v>0</v>
      </c>
      <c r="L116" s="172">
        <f t="shared" si="54"/>
        <v>0</v>
      </c>
      <c r="M116" s="172">
        <f t="shared" si="46"/>
        <v>0</v>
      </c>
      <c r="N116" s="174">
        <f t="shared" si="55"/>
        <v>150</v>
      </c>
      <c r="O116" s="172">
        <f t="shared" si="47"/>
        <v>150</v>
      </c>
      <c r="P116" s="172">
        <v>0</v>
      </c>
      <c r="Q116" s="172">
        <f t="shared" si="56"/>
        <v>150</v>
      </c>
      <c r="R116" s="47" t="s">
        <v>57</v>
      </c>
      <c r="S116" s="117"/>
      <c r="T116" s="117"/>
      <c r="U116" s="149">
        <v>3.7</v>
      </c>
      <c r="V116" s="150">
        <v>4.2</v>
      </c>
      <c r="W116" s="149">
        <v>5.7</v>
      </c>
      <c r="X116" s="149">
        <v>60</v>
      </c>
      <c r="Y116" s="149">
        <f t="shared" si="48"/>
        <v>150</v>
      </c>
      <c r="Z116" s="149">
        <v>700</v>
      </c>
    </row>
    <row r="117" spans="1:26">
      <c r="A117" s="131"/>
      <c r="B117" s="61" t="s">
        <v>149</v>
      </c>
      <c r="C117" s="62" t="s">
        <v>150</v>
      </c>
      <c r="D117" s="224">
        <v>13753</v>
      </c>
      <c r="E117" s="224">
        <v>13589</v>
      </c>
      <c r="F117" s="166">
        <f t="shared" si="53"/>
        <v>164</v>
      </c>
      <c r="G117" s="167">
        <f t="shared" si="41"/>
        <v>370</v>
      </c>
      <c r="H117" s="46">
        <f t="shared" si="42"/>
        <v>64</v>
      </c>
      <c r="I117" s="168">
        <f t="shared" si="43"/>
        <v>268.8</v>
      </c>
      <c r="J117" s="46">
        <f t="shared" si="44"/>
        <v>0</v>
      </c>
      <c r="K117" s="167">
        <f t="shared" si="45"/>
        <v>0</v>
      </c>
      <c r="L117" s="167">
        <f t="shared" si="54"/>
        <v>638.79999999999995</v>
      </c>
      <c r="M117" s="167">
        <f t="shared" si="46"/>
        <v>638.79999999999995</v>
      </c>
      <c r="N117" s="169">
        <f t="shared" si="55"/>
        <v>150</v>
      </c>
      <c r="O117" s="167">
        <f t="shared" si="47"/>
        <v>0</v>
      </c>
      <c r="P117" s="167">
        <v>0</v>
      </c>
      <c r="Q117" s="167">
        <f t="shared" si="56"/>
        <v>788.8</v>
      </c>
      <c r="R117" s="47" t="s">
        <v>57</v>
      </c>
      <c r="S117" s="117"/>
      <c r="T117" s="117"/>
      <c r="U117" s="149">
        <v>3.7</v>
      </c>
      <c r="V117" s="150">
        <v>4.2</v>
      </c>
      <c r="W117" s="149">
        <v>5.7</v>
      </c>
      <c r="X117" s="149">
        <v>60</v>
      </c>
      <c r="Y117" s="149">
        <f t="shared" si="48"/>
        <v>150</v>
      </c>
      <c r="Z117" s="149">
        <v>700</v>
      </c>
    </row>
    <row r="118" spans="1:26">
      <c r="A118" s="131"/>
      <c r="B118" s="61" t="s">
        <v>116</v>
      </c>
      <c r="C118" s="62" t="s">
        <v>151</v>
      </c>
      <c r="D118" s="225"/>
      <c r="E118" s="225"/>
      <c r="F118" s="171">
        <f t="shared" si="53"/>
        <v>0</v>
      </c>
      <c r="G118" s="172">
        <f t="shared" si="41"/>
        <v>0</v>
      </c>
      <c r="H118" s="49">
        <f t="shared" si="42"/>
        <v>0</v>
      </c>
      <c r="I118" s="173">
        <f t="shared" si="43"/>
        <v>0</v>
      </c>
      <c r="J118" s="49">
        <f t="shared" si="44"/>
        <v>0</v>
      </c>
      <c r="K118" s="172">
        <f t="shared" si="45"/>
        <v>0</v>
      </c>
      <c r="L118" s="172">
        <f t="shared" si="54"/>
        <v>0</v>
      </c>
      <c r="M118" s="172">
        <f t="shared" si="46"/>
        <v>0</v>
      </c>
      <c r="N118" s="174">
        <f t="shared" si="55"/>
        <v>150</v>
      </c>
      <c r="O118" s="172">
        <f t="shared" si="47"/>
        <v>150</v>
      </c>
      <c r="P118" s="172">
        <v>0</v>
      </c>
      <c r="Q118" s="172">
        <f t="shared" si="56"/>
        <v>150</v>
      </c>
      <c r="R118" s="47" t="s">
        <v>57</v>
      </c>
      <c r="S118" s="117"/>
      <c r="T118" s="117"/>
      <c r="U118" s="149">
        <v>3.7</v>
      </c>
      <c r="V118" s="150">
        <v>4.2</v>
      </c>
      <c r="W118" s="149">
        <v>5.7</v>
      </c>
      <c r="X118" s="149">
        <v>60</v>
      </c>
      <c r="Y118" s="149">
        <f t="shared" si="48"/>
        <v>150</v>
      </c>
      <c r="Z118" s="149">
        <v>700</v>
      </c>
    </row>
    <row r="119" spans="1:26">
      <c r="A119" s="131"/>
      <c r="B119" s="61" t="s">
        <v>152</v>
      </c>
      <c r="C119" s="62" t="s">
        <v>153</v>
      </c>
      <c r="D119" s="224">
        <v>80294</v>
      </c>
      <c r="E119" s="224">
        <v>79970</v>
      </c>
      <c r="F119" s="166">
        <f t="shared" si="53"/>
        <v>324</v>
      </c>
      <c r="G119" s="188">
        <f t="shared" ref="G119:G186" si="57">IF((F119&gt;100),(100*U119), (F119*U119))</f>
        <v>370</v>
      </c>
      <c r="H119" s="79">
        <f t="shared" ref="H119:H186" si="58">IF((F119&gt;100),(F119-100),(0))</f>
        <v>224</v>
      </c>
      <c r="I119" s="189">
        <f t="shared" ref="I119:I186" si="59">IF((H119&gt;100),(100*V119),(H119*V119))</f>
        <v>420</v>
      </c>
      <c r="J119" s="79">
        <f t="shared" si="44"/>
        <v>124</v>
      </c>
      <c r="K119" s="188">
        <f t="shared" ref="K119:K186" si="60">IF((J119&gt;0),(J119*W119),(0))</f>
        <v>706.80000000000007</v>
      </c>
      <c r="L119" s="167">
        <f t="shared" si="54"/>
        <v>1496.8000000000002</v>
      </c>
      <c r="M119" s="167">
        <f t="shared" si="46"/>
        <v>1496.8000000000002</v>
      </c>
      <c r="N119" s="169">
        <f t="shared" si="55"/>
        <v>150</v>
      </c>
      <c r="O119" s="167">
        <f t="shared" si="47"/>
        <v>0</v>
      </c>
      <c r="P119" s="167">
        <v>0</v>
      </c>
      <c r="Q119" s="167">
        <f t="shared" si="56"/>
        <v>1646.8000000000002</v>
      </c>
      <c r="R119" s="47" t="s">
        <v>57</v>
      </c>
      <c r="S119" s="117"/>
      <c r="T119" s="117"/>
      <c r="U119" s="149">
        <v>3.7</v>
      </c>
      <c r="V119" s="150">
        <v>4.2</v>
      </c>
      <c r="W119" s="149">
        <v>5.7</v>
      </c>
      <c r="X119" s="149">
        <v>60</v>
      </c>
      <c r="Y119" s="149">
        <f t="shared" si="48"/>
        <v>150</v>
      </c>
      <c r="Z119" s="149">
        <v>700</v>
      </c>
    </row>
    <row r="120" spans="1:26">
      <c r="A120" s="131"/>
      <c r="B120" s="61" t="s">
        <v>154</v>
      </c>
      <c r="C120" s="62" t="s">
        <v>155</v>
      </c>
      <c r="D120" s="224">
        <v>40894</v>
      </c>
      <c r="E120" s="224">
        <v>40654</v>
      </c>
      <c r="F120" s="166">
        <f>IF((D120&gt;E120),(D120-E120),(0))/1</f>
        <v>240</v>
      </c>
      <c r="G120" s="167">
        <f t="shared" si="57"/>
        <v>370</v>
      </c>
      <c r="H120" s="46">
        <f t="shared" si="58"/>
        <v>140</v>
      </c>
      <c r="I120" s="168">
        <f t="shared" si="59"/>
        <v>420</v>
      </c>
      <c r="J120" s="46">
        <f t="shared" si="44"/>
        <v>40</v>
      </c>
      <c r="K120" s="167">
        <f t="shared" si="60"/>
        <v>228</v>
      </c>
      <c r="L120" s="167">
        <f>(G120+I120+K120)*1</f>
        <v>1018</v>
      </c>
      <c r="M120" s="167">
        <f t="shared" si="46"/>
        <v>1018</v>
      </c>
      <c r="N120" s="169">
        <f t="shared" si="55"/>
        <v>150</v>
      </c>
      <c r="O120" s="167">
        <f t="shared" si="47"/>
        <v>0</v>
      </c>
      <c r="P120" s="167">
        <v>0</v>
      </c>
      <c r="Q120" s="167">
        <f t="shared" si="56"/>
        <v>1168</v>
      </c>
      <c r="R120" s="47" t="s">
        <v>57</v>
      </c>
      <c r="S120" s="117"/>
      <c r="T120" s="117"/>
      <c r="U120" s="149">
        <v>3.7</v>
      </c>
      <c r="V120" s="150">
        <v>4.2</v>
      </c>
      <c r="W120" s="149">
        <v>5.7</v>
      </c>
      <c r="X120" s="149">
        <v>60</v>
      </c>
      <c r="Y120" s="149">
        <f t="shared" si="48"/>
        <v>150</v>
      </c>
      <c r="Z120" s="149">
        <v>700</v>
      </c>
    </row>
    <row r="121" spans="1:26">
      <c r="A121" s="131"/>
      <c r="B121" s="61" t="s">
        <v>156</v>
      </c>
      <c r="C121" s="62" t="s">
        <v>157</v>
      </c>
      <c r="D121" s="224">
        <v>21093</v>
      </c>
      <c r="E121" s="224">
        <v>20895</v>
      </c>
      <c r="F121" s="166">
        <f t="shared" si="53"/>
        <v>198</v>
      </c>
      <c r="G121" s="167">
        <f t="shared" si="57"/>
        <v>370</v>
      </c>
      <c r="H121" s="46">
        <f t="shared" si="58"/>
        <v>98</v>
      </c>
      <c r="I121" s="168">
        <f t="shared" si="59"/>
        <v>411.6</v>
      </c>
      <c r="J121" s="46">
        <f t="shared" ref="J121:J222" si="61">IF((H121&gt;100),(H121-100),(0))</f>
        <v>0</v>
      </c>
      <c r="K121" s="167">
        <f t="shared" si="60"/>
        <v>0</v>
      </c>
      <c r="L121" s="167">
        <f t="shared" si="54"/>
        <v>781.6</v>
      </c>
      <c r="M121" s="167">
        <f t="shared" ref="M121:M186" si="62">L121</f>
        <v>781.6</v>
      </c>
      <c r="N121" s="169">
        <f t="shared" si="55"/>
        <v>150</v>
      </c>
      <c r="O121" s="167">
        <f t="shared" ref="O121:O222" si="63">IF((F121&gt;0),0,(Y121))</f>
        <v>0</v>
      </c>
      <c r="P121" s="167">
        <v>0</v>
      </c>
      <c r="Q121" s="167">
        <f t="shared" si="56"/>
        <v>931.6</v>
      </c>
      <c r="R121" s="47" t="s">
        <v>57</v>
      </c>
      <c r="S121" s="117"/>
      <c r="T121" s="117"/>
      <c r="U121" s="149">
        <v>3.7</v>
      </c>
      <c r="V121" s="150">
        <v>4.2</v>
      </c>
      <c r="W121" s="149">
        <v>5.7</v>
      </c>
      <c r="X121" s="149">
        <v>60</v>
      </c>
      <c r="Y121" s="149">
        <f t="shared" si="48"/>
        <v>150</v>
      </c>
      <c r="Z121" s="149">
        <v>700</v>
      </c>
    </row>
    <row r="122" spans="1:26">
      <c r="A122" s="131"/>
      <c r="B122" s="61" t="s">
        <v>283</v>
      </c>
      <c r="C122" s="62" t="s">
        <v>158</v>
      </c>
      <c r="D122" s="224">
        <v>32709</v>
      </c>
      <c r="E122" s="224">
        <v>32285</v>
      </c>
      <c r="F122" s="166">
        <f>IF((D122&gt;E122),(D122-E122),(0))/1</f>
        <v>424</v>
      </c>
      <c r="G122" s="167">
        <f t="shared" si="57"/>
        <v>370</v>
      </c>
      <c r="H122" s="46">
        <f t="shared" si="58"/>
        <v>324</v>
      </c>
      <c r="I122" s="168">
        <f t="shared" si="59"/>
        <v>420</v>
      </c>
      <c r="J122" s="46">
        <f t="shared" si="61"/>
        <v>224</v>
      </c>
      <c r="K122" s="167">
        <f t="shared" si="60"/>
        <v>1276.8</v>
      </c>
      <c r="L122" s="167">
        <f>(G122+I122+K122)*1</f>
        <v>2066.8000000000002</v>
      </c>
      <c r="M122" s="167">
        <f t="shared" si="62"/>
        <v>2066.8000000000002</v>
      </c>
      <c r="N122" s="169">
        <f t="shared" si="55"/>
        <v>150</v>
      </c>
      <c r="O122" s="167">
        <f t="shared" si="63"/>
        <v>0</v>
      </c>
      <c r="P122" s="167">
        <v>0</v>
      </c>
      <c r="Q122" s="167">
        <f t="shared" si="56"/>
        <v>2216.8000000000002</v>
      </c>
      <c r="R122" s="47" t="s">
        <v>57</v>
      </c>
      <c r="S122" s="117"/>
      <c r="T122" s="117"/>
      <c r="U122" s="149">
        <v>3.7</v>
      </c>
      <c r="V122" s="150">
        <v>4.2</v>
      </c>
      <c r="W122" s="149">
        <v>5.7</v>
      </c>
      <c r="X122" s="149">
        <v>60</v>
      </c>
      <c r="Y122" s="149">
        <f t="shared" si="48"/>
        <v>150</v>
      </c>
      <c r="Z122" s="149">
        <v>700</v>
      </c>
    </row>
    <row r="123" spans="1:26">
      <c r="A123" s="131"/>
      <c r="B123" s="61" t="s">
        <v>296</v>
      </c>
      <c r="C123" s="62" t="s">
        <v>160</v>
      </c>
      <c r="D123" s="224">
        <v>14265</v>
      </c>
      <c r="E123" s="224">
        <v>13848</v>
      </c>
      <c r="F123" s="166">
        <f>IF((D123&gt;E123),(D123-E123),(0))/1</f>
        <v>417</v>
      </c>
      <c r="G123" s="167">
        <f t="shared" si="57"/>
        <v>370</v>
      </c>
      <c r="H123" s="46">
        <f t="shared" si="58"/>
        <v>317</v>
      </c>
      <c r="I123" s="168">
        <f t="shared" si="59"/>
        <v>420</v>
      </c>
      <c r="J123" s="46">
        <f t="shared" si="61"/>
        <v>217</v>
      </c>
      <c r="K123" s="167">
        <f t="shared" si="60"/>
        <v>1236.9000000000001</v>
      </c>
      <c r="L123" s="167">
        <f>(G123+I123+K123)*1</f>
        <v>2026.9</v>
      </c>
      <c r="M123" s="167">
        <f t="shared" si="62"/>
        <v>2026.9</v>
      </c>
      <c r="N123" s="169">
        <f t="shared" si="55"/>
        <v>150</v>
      </c>
      <c r="O123" s="167">
        <f t="shared" si="63"/>
        <v>0</v>
      </c>
      <c r="P123" s="167">
        <v>0</v>
      </c>
      <c r="Q123" s="167">
        <f t="shared" si="56"/>
        <v>2176.9</v>
      </c>
      <c r="R123" s="47" t="s">
        <v>57</v>
      </c>
      <c r="S123" s="117"/>
      <c r="T123" s="117"/>
      <c r="U123" s="149">
        <v>3.7</v>
      </c>
      <c r="V123" s="150">
        <v>4.2</v>
      </c>
      <c r="W123" s="149">
        <v>5.7</v>
      </c>
      <c r="X123" s="149">
        <v>60</v>
      </c>
      <c r="Y123" s="149">
        <f t="shared" si="48"/>
        <v>150</v>
      </c>
      <c r="Z123" s="149">
        <v>700</v>
      </c>
    </row>
    <row r="124" spans="1:26">
      <c r="A124" s="131"/>
      <c r="B124" s="124" t="s">
        <v>272</v>
      </c>
      <c r="C124" s="125" t="s">
        <v>161</v>
      </c>
      <c r="D124" s="233">
        <v>9779</v>
      </c>
      <c r="E124" s="233">
        <v>9686</v>
      </c>
      <c r="F124" s="190">
        <f>IF((D124&gt;E124),(D124-E124)+(D125-E125)+(D126-E126),(0))/1</f>
        <v>237</v>
      </c>
      <c r="G124" s="191">
        <f t="shared" si="57"/>
        <v>370</v>
      </c>
      <c r="H124" s="55">
        <f t="shared" si="58"/>
        <v>137</v>
      </c>
      <c r="I124" s="192">
        <f t="shared" si="59"/>
        <v>420</v>
      </c>
      <c r="J124" s="55">
        <f t="shared" si="61"/>
        <v>37</v>
      </c>
      <c r="K124" s="191">
        <f t="shared" si="60"/>
        <v>210.9</v>
      </c>
      <c r="L124" s="191">
        <f>(G124+I124+K124)*1</f>
        <v>1000.9</v>
      </c>
      <c r="M124" s="191">
        <f t="shared" si="62"/>
        <v>1000.9</v>
      </c>
      <c r="N124" s="193">
        <f>IF((Y124&gt;0),Y124,130)*1</f>
        <v>150</v>
      </c>
      <c r="O124" s="191">
        <f t="shared" si="63"/>
        <v>0</v>
      </c>
      <c r="P124" s="191">
        <v>0</v>
      </c>
      <c r="Q124" s="191">
        <f>IF((M124&gt;0),(M124+N124+P124),(Y124)+(P124))</f>
        <v>1150.9000000000001</v>
      </c>
      <c r="R124" s="56" t="s">
        <v>57</v>
      </c>
      <c r="S124" s="117"/>
      <c r="T124" s="117"/>
      <c r="U124" s="149">
        <v>3.7</v>
      </c>
      <c r="V124" s="150">
        <v>4.2</v>
      </c>
      <c r="W124" s="149">
        <v>5.7</v>
      </c>
      <c r="X124" s="149">
        <v>60</v>
      </c>
      <c r="Y124" s="149">
        <f t="shared" si="48"/>
        <v>150</v>
      </c>
      <c r="Z124" s="149">
        <v>700</v>
      </c>
    </row>
    <row r="125" spans="1:26">
      <c r="A125" s="131"/>
      <c r="B125" s="124"/>
      <c r="C125" s="125"/>
      <c r="D125" s="234">
        <v>21247</v>
      </c>
      <c r="E125" s="234">
        <v>21210</v>
      </c>
      <c r="F125" s="195"/>
      <c r="G125" s="228"/>
      <c r="H125" s="65"/>
      <c r="I125" s="229"/>
      <c r="J125" s="65"/>
      <c r="K125" s="228"/>
      <c r="L125" s="228"/>
      <c r="M125" s="228"/>
      <c r="N125" s="221"/>
      <c r="O125" s="228"/>
      <c r="P125" s="228"/>
      <c r="Q125" s="219"/>
      <c r="R125" s="66"/>
      <c r="S125" s="117"/>
      <c r="T125" s="117"/>
      <c r="U125" s="149">
        <v>3.7</v>
      </c>
      <c r="V125" s="150">
        <v>4.2</v>
      </c>
      <c r="W125" s="149">
        <v>5.7</v>
      </c>
      <c r="X125" s="149">
        <v>60</v>
      </c>
      <c r="Y125" s="149">
        <f t="shared" si="48"/>
        <v>150</v>
      </c>
      <c r="Z125" s="149">
        <v>700</v>
      </c>
    </row>
    <row r="126" spans="1:26">
      <c r="A126" s="131"/>
      <c r="B126" s="124"/>
      <c r="C126" s="125"/>
      <c r="D126" s="235">
        <v>1659</v>
      </c>
      <c r="E126" s="235">
        <v>1552</v>
      </c>
      <c r="F126" s="200"/>
      <c r="G126" s="231"/>
      <c r="H126" s="63"/>
      <c r="I126" s="232"/>
      <c r="J126" s="63"/>
      <c r="K126" s="231"/>
      <c r="L126" s="231"/>
      <c r="M126" s="231"/>
      <c r="N126" s="223"/>
      <c r="O126" s="231"/>
      <c r="P126" s="231"/>
      <c r="Q126" s="177"/>
      <c r="R126" s="64"/>
      <c r="S126" s="117"/>
      <c r="T126" s="117"/>
      <c r="U126" s="149">
        <v>3.7</v>
      </c>
      <c r="V126" s="150">
        <v>4.2</v>
      </c>
      <c r="W126" s="149">
        <v>5.7</v>
      </c>
      <c r="X126" s="149">
        <v>60</v>
      </c>
      <c r="Y126" s="149">
        <f t="shared" si="48"/>
        <v>150</v>
      </c>
      <c r="Z126" s="149">
        <v>700</v>
      </c>
    </row>
    <row r="127" spans="1:26">
      <c r="A127" s="131"/>
      <c r="B127" s="61" t="s">
        <v>299</v>
      </c>
      <c r="C127" s="62" t="s">
        <v>163</v>
      </c>
      <c r="D127" s="224">
        <v>828</v>
      </c>
      <c r="E127" s="224">
        <v>578</v>
      </c>
      <c r="F127" s="166">
        <f>IF((D127&gt;E127),(D127-E127),(0))/1</f>
        <v>250</v>
      </c>
      <c r="G127" s="167">
        <f t="shared" si="57"/>
        <v>370</v>
      </c>
      <c r="H127" s="46">
        <f t="shared" si="58"/>
        <v>150</v>
      </c>
      <c r="I127" s="168">
        <f t="shared" si="59"/>
        <v>420</v>
      </c>
      <c r="J127" s="46">
        <f t="shared" si="61"/>
        <v>50</v>
      </c>
      <c r="K127" s="167">
        <f t="shared" si="60"/>
        <v>285</v>
      </c>
      <c r="L127" s="167">
        <f>(G127+I127+K127)*1</f>
        <v>1075</v>
      </c>
      <c r="M127" s="167">
        <f t="shared" si="62"/>
        <v>1075</v>
      </c>
      <c r="N127" s="169">
        <f>IF((Y127&gt;0),Y127,130)*1</f>
        <v>150</v>
      </c>
      <c r="O127" s="167">
        <f t="shared" si="63"/>
        <v>0</v>
      </c>
      <c r="P127" s="167">
        <v>0</v>
      </c>
      <c r="Q127" s="167">
        <f t="shared" ref="Q127" si="64">IF((M127&gt;0),(M127+N127)+(-P127),(Y127)+(P127))</f>
        <v>1225</v>
      </c>
      <c r="R127" s="47" t="s">
        <v>57</v>
      </c>
      <c r="S127" s="117"/>
      <c r="T127" s="117"/>
      <c r="U127" s="149">
        <v>3.7</v>
      </c>
      <c r="V127" s="150">
        <v>4.2</v>
      </c>
      <c r="W127" s="149">
        <v>5.7</v>
      </c>
      <c r="X127" s="149">
        <v>60</v>
      </c>
      <c r="Y127" s="149">
        <f t="shared" si="48"/>
        <v>150</v>
      </c>
      <c r="Z127" s="149">
        <v>700</v>
      </c>
    </row>
    <row r="128" spans="1:26">
      <c r="A128" s="131"/>
      <c r="B128" s="132" t="s">
        <v>281</v>
      </c>
      <c r="C128" s="125" t="s">
        <v>164</v>
      </c>
      <c r="D128" s="226">
        <v>17910</v>
      </c>
      <c r="E128" s="226">
        <v>17910</v>
      </c>
      <c r="F128" s="190">
        <f>IF((D129&gt;E129),(D128-E128)+(D129-E129)+(D130-E130),(0))/1</f>
        <v>195</v>
      </c>
      <c r="G128" s="191">
        <f t="shared" si="57"/>
        <v>370</v>
      </c>
      <c r="H128" s="55">
        <f t="shared" si="58"/>
        <v>95</v>
      </c>
      <c r="I128" s="192">
        <f t="shared" si="59"/>
        <v>399</v>
      </c>
      <c r="J128" s="55">
        <f t="shared" si="61"/>
        <v>0</v>
      </c>
      <c r="K128" s="191">
        <f t="shared" si="60"/>
        <v>0</v>
      </c>
      <c r="L128" s="191">
        <f>(G128+I128+K128)*1</f>
        <v>769</v>
      </c>
      <c r="M128" s="191">
        <f t="shared" si="62"/>
        <v>769</v>
      </c>
      <c r="N128" s="193">
        <f>IF((Y128&gt;0),Y128,130)*1</f>
        <v>150</v>
      </c>
      <c r="O128" s="191">
        <f t="shared" si="63"/>
        <v>0</v>
      </c>
      <c r="P128" s="191">
        <v>0</v>
      </c>
      <c r="Q128" s="191">
        <f>IF((M128&gt;0),(M128+N128+P128),(Y128)+(P128))</f>
        <v>919</v>
      </c>
      <c r="R128" s="56" t="s">
        <v>57</v>
      </c>
      <c r="S128" s="117"/>
      <c r="T128" s="117"/>
      <c r="U128" s="149">
        <v>3.7</v>
      </c>
      <c r="V128" s="150">
        <v>4.2</v>
      </c>
      <c r="W128" s="149">
        <v>5.7</v>
      </c>
      <c r="X128" s="149">
        <v>60</v>
      </c>
      <c r="Y128" s="149">
        <f t="shared" si="48"/>
        <v>150</v>
      </c>
      <c r="Z128" s="149">
        <v>700</v>
      </c>
    </row>
    <row r="129" spans="1:26">
      <c r="A129" s="131"/>
      <c r="B129" s="132"/>
      <c r="C129" s="125"/>
      <c r="D129" s="227">
        <v>25554</v>
      </c>
      <c r="E129" s="227">
        <v>25450</v>
      </c>
      <c r="F129" s="195"/>
      <c r="G129" s="228"/>
      <c r="H129" s="65"/>
      <c r="I129" s="229"/>
      <c r="J129" s="65"/>
      <c r="K129" s="228"/>
      <c r="L129" s="228"/>
      <c r="M129" s="228"/>
      <c r="N129" s="221"/>
      <c r="O129" s="228"/>
      <c r="P129" s="228"/>
      <c r="Q129" s="219"/>
      <c r="R129" s="66"/>
      <c r="S129" s="117"/>
      <c r="T129" s="117"/>
      <c r="U129" s="149">
        <v>3.7</v>
      </c>
      <c r="V129" s="150">
        <v>4.2</v>
      </c>
      <c r="W129" s="149">
        <v>5.7</v>
      </c>
      <c r="X129" s="149">
        <v>60</v>
      </c>
      <c r="Y129" s="149">
        <f t="shared" si="48"/>
        <v>150</v>
      </c>
      <c r="Z129" s="149">
        <v>700</v>
      </c>
    </row>
    <row r="130" spans="1:26">
      <c r="A130" s="131"/>
      <c r="B130" s="132"/>
      <c r="C130" s="125"/>
      <c r="D130" s="230">
        <v>19868</v>
      </c>
      <c r="E130" s="230">
        <v>19777</v>
      </c>
      <c r="F130" s="200"/>
      <c r="G130" s="231"/>
      <c r="H130" s="63"/>
      <c r="I130" s="232"/>
      <c r="J130" s="63"/>
      <c r="K130" s="231"/>
      <c r="L130" s="231"/>
      <c r="M130" s="231"/>
      <c r="N130" s="223"/>
      <c r="O130" s="231"/>
      <c r="P130" s="231"/>
      <c r="Q130" s="177"/>
      <c r="R130" s="64"/>
      <c r="S130" s="117"/>
      <c r="T130" s="117"/>
      <c r="U130" s="149">
        <v>3.7</v>
      </c>
      <c r="V130" s="150">
        <v>4.2</v>
      </c>
      <c r="W130" s="149">
        <v>5.7</v>
      </c>
      <c r="X130" s="149">
        <v>60</v>
      </c>
      <c r="Y130" s="149">
        <f t="shared" si="48"/>
        <v>150</v>
      </c>
      <c r="Z130" s="149">
        <v>700</v>
      </c>
    </row>
    <row r="131" spans="1:26">
      <c r="A131" s="131"/>
      <c r="B131" s="61" t="s">
        <v>165</v>
      </c>
      <c r="C131" s="62" t="s">
        <v>166</v>
      </c>
      <c r="D131" s="224">
        <v>18861</v>
      </c>
      <c r="E131" s="224">
        <v>18580</v>
      </c>
      <c r="F131" s="166">
        <f>IF((D131&gt;E131),(D131-E131),(0))/1</f>
        <v>281</v>
      </c>
      <c r="G131" s="167">
        <f t="shared" si="57"/>
        <v>370</v>
      </c>
      <c r="H131" s="46">
        <f t="shared" si="58"/>
        <v>181</v>
      </c>
      <c r="I131" s="168">
        <f t="shared" si="59"/>
        <v>420</v>
      </c>
      <c r="J131" s="46">
        <f t="shared" si="61"/>
        <v>81</v>
      </c>
      <c r="K131" s="167">
        <f t="shared" si="60"/>
        <v>461.7</v>
      </c>
      <c r="L131" s="167">
        <f>(G131+I131+K131)*1</f>
        <v>1251.7</v>
      </c>
      <c r="M131" s="167">
        <f t="shared" si="62"/>
        <v>1251.7</v>
      </c>
      <c r="N131" s="169">
        <f>IF((Y131&gt;0),Y131,130)*1</f>
        <v>150</v>
      </c>
      <c r="O131" s="167">
        <f t="shared" si="63"/>
        <v>0</v>
      </c>
      <c r="P131" s="167">
        <v>0</v>
      </c>
      <c r="Q131" s="167">
        <f>IF((M131&gt;0),(M131+N131+P131),(Y131)+(P131))</f>
        <v>1401.7</v>
      </c>
      <c r="R131" s="47" t="s">
        <v>57</v>
      </c>
      <c r="S131" s="117"/>
      <c r="T131" s="117"/>
      <c r="U131" s="149">
        <v>3.7</v>
      </c>
      <c r="V131" s="150">
        <v>4.2</v>
      </c>
      <c r="W131" s="149">
        <v>5.7</v>
      </c>
      <c r="X131" s="149">
        <v>60</v>
      </c>
      <c r="Y131" s="149">
        <f t="shared" si="48"/>
        <v>150</v>
      </c>
      <c r="Z131" s="149">
        <v>700</v>
      </c>
    </row>
    <row r="132" spans="1:26">
      <c r="A132" s="131"/>
      <c r="B132" s="61" t="s">
        <v>288</v>
      </c>
      <c r="C132" s="62" t="s">
        <v>167</v>
      </c>
      <c r="D132" s="224">
        <v>30227</v>
      </c>
      <c r="E132" s="224">
        <v>30032</v>
      </c>
      <c r="F132" s="166">
        <f>IF((D132&gt;E132),(D132-E132),(0))/1</f>
        <v>195</v>
      </c>
      <c r="G132" s="167">
        <f t="shared" si="57"/>
        <v>370</v>
      </c>
      <c r="H132" s="46">
        <f t="shared" si="58"/>
        <v>95</v>
      </c>
      <c r="I132" s="168">
        <f t="shared" si="59"/>
        <v>399</v>
      </c>
      <c r="J132" s="46">
        <f t="shared" si="61"/>
        <v>0</v>
      </c>
      <c r="K132" s="167">
        <f t="shared" si="60"/>
        <v>0</v>
      </c>
      <c r="L132" s="167">
        <f>(G132+I132+K132)*1</f>
        <v>769</v>
      </c>
      <c r="M132" s="167">
        <f t="shared" si="62"/>
        <v>769</v>
      </c>
      <c r="N132" s="169">
        <f>IF((Y132&gt;0),Y132,130)*1</f>
        <v>150</v>
      </c>
      <c r="O132" s="167">
        <f t="shared" si="63"/>
        <v>0</v>
      </c>
      <c r="P132" s="167">
        <v>0</v>
      </c>
      <c r="Q132" s="167">
        <f>IF((M132&gt;0),(M132+N132+P132),(Y132)+(P132))</f>
        <v>919</v>
      </c>
      <c r="R132" s="47" t="s">
        <v>57</v>
      </c>
      <c r="S132" s="117"/>
      <c r="T132" s="156"/>
      <c r="U132" s="149">
        <v>3.7</v>
      </c>
      <c r="V132" s="150">
        <v>4.2</v>
      </c>
      <c r="W132" s="149">
        <v>5.7</v>
      </c>
      <c r="X132" s="149">
        <v>60</v>
      </c>
      <c r="Y132" s="149">
        <f t="shared" si="48"/>
        <v>150</v>
      </c>
      <c r="Z132" s="149">
        <v>700</v>
      </c>
    </row>
    <row r="133" spans="1:26">
      <c r="A133" s="131"/>
      <c r="B133" s="61" t="s">
        <v>249</v>
      </c>
      <c r="C133" s="62" t="s">
        <v>169</v>
      </c>
      <c r="D133" s="224">
        <v>6154</v>
      </c>
      <c r="E133" s="224">
        <v>5947</v>
      </c>
      <c r="F133" s="166">
        <f>IF((D133&gt;E133),(D133-E133),(0))/1</f>
        <v>207</v>
      </c>
      <c r="G133" s="167">
        <f t="shared" si="57"/>
        <v>370</v>
      </c>
      <c r="H133" s="46">
        <f t="shared" si="58"/>
        <v>107</v>
      </c>
      <c r="I133" s="168">
        <f t="shared" si="59"/>
        <v>420</v>
      </c>
      <c r="J133" s="46">
        <f t="shared" si="61"/>
        <v>7</v>
      </c>
      <c r="K133" s="167">
        <f t="shared" si="60"/>
        <v>39.9</v>
      </c>
      <c r="L133" s="167">
        <f>(G133+I133+K133)*1</f>
        <v>829.9</v>
      </c>
      <c r="M133" s="167">
        <f t="shared" si="62"/>
        <v>829.9</v>
      </c>
      <c r="N133" s="169">
        <f>IF((Y133&gt;0),Y133,130)*1</f>
        <v>150</v>
      </c>
      <c r="O133" s="167">
        <f t="shared" si="63"/>
        <v>0</v>
      </c>
      <c r="P133" s="167">
        <v>0</v>
      </c>
      <c r="Q133" s="167">
        <f>IF((M133&gt;0),(M133+N133+P133),(Y133)+(P133))</f>
        <v>979.9</v>
      </c>
      <c r="R133" s="47" t="s">
        <v>57</v>
      </c>
      <c r="S133" s="117"/>
      <c r="T133" s="117"/>
      <c r="U133" s="149">
        <v>3.7</v>
      </c>
      <c r="V133" s="150">
        <v>4.2</v>
      </c>
      <c r="W133" s="149">
        <v>5.7</v>
      </c>
      <c r="X133" s="149">
        <v>60</v>
      </c>
      <c r="Y133" s="149">
        <f t="shared" si="48"/>
        <v>150</v>
      </c>
      <c r="Z133" s="149">
        <v>700</v>
      </c>
    </row>
    <row r="134" spans="1:26">
      <c r="A134" s="131"/>
      <c r="B134" s="124" t="s">
        <v>170</v>
      </c>
      <c r="C134" s="125" t="s">
        <v>171</v>
      </c>
      <c r="D134" s="226">
        <v>19863</v>
      </c>
      <c r="E134" s="226">
        <v>19849</v>
      </c>
      <c r="F134" s="190">
        <f>IF((D134&gt;E134),(D134-E134)+(D135-E135)+(D136-E136),(0))/1</f>
        <v>57</v>
      </c>
      <c r="G134" s="191">
        <f t="shared" si="57"/>
        <v>210.9</v>
      </c>
      <c r="H134" s="55">
        <f t="shared" si="58"/>
        <v>0</v>
      </c>
      <c r="I134" s="192">
        <f t="shared" si="59"/>
        <v>0</v>
      </c>
      <c r="J134" s="55">
        <f t="shared" si="61"/>
        <v>0</v>
      </c>
      <c r="K134" s="191">
        <f t="shared" si="60"/>
        <v>0</v>
      </c>
      <c r="L134" s="191">
        <f>(G134+I134+K134)*1</f>
        <v>210.9</v>
      </c>
      <c r="M134" s="191">
        <f t="shared" si="62"/>
        <v>210.9</v>
      </c>
      <c r="N134" s="193">
        <f>IF((Y134&gt;0),Y134,130)*1</f>
        <v>150</v>
      </c>
      <c r="O134" s="191">
        <f t="shared" si="63"/>
        <v>0</v>
      </c>
      <c r="P134" s="191">
        <v>0</v>
      </c>
      <c r="Q134" s="191">
        <f>IF((M134&gt;0),(M134+N134+P134),(Y134)+(P134))</f>
        <v>360.9</v>
      </c>
      <c r="R134" s="56" t="s">
        <v>57</v>
      </c>
      <c r="S134" s="117"/>
      <c r="T134" s="117"/>
      <c r="U134" s="149">
        <v>3.7</v>
      </c>
      <c r="V134" s="150">
        <v>4.2</v>
      </c>
      <c r="W134" s="149">
        <v>5.7</v>
      </c>
      <c r="X134" s="149">
        <v>60</v>
      </c>
      <c r="Y134" s="149">
        <f t="shared" si="48"/>
        <v>150</v>
      </c>
      <c r="Z134" s="149">
        <v>700</v>
      </c>
    </row>
    <row r="135" spans="1:26">
      <c r="A135" s="131"/>
      <c r="B135" s="124"/>
      <c r="C135" s="125"/>
      <c r="D135" s="227">
        <v>9284</v>
      </c>
      <c r="E135" s="227">
        <v>9241</v>
      </c>
      <c r="F135" s="195"/>
      <c r="G135" s="228"/>
      <c r="H135" s="65"/>
      <c r="I135" s="229"/>
      <c r="J135" s="65"/>
      <c r="K135" s="228"/>
      <c r="L135" s="228"/>
      <c r="M135" s="228"/>
      <c r="N135" s="221"/>
      <c r="O135" s="228"/>
      <c r="P135" s="228"/>
      <c r="Q135" s="219"/>
      <c r="R135" s="66"/>
      <c r="S135" s="117"/>
      <c r="T135" s="117"/>
      <c r="U135" s="149">
        <v>3.7</v>
      </c>
      <c r="V135" s="150">
        <v>4.2</v>
      </c>
      <c r="W135" s="149">
        <v>5.7</v>
      </c>
      <c r="X135" s="149">
        <v>60</v>
      </c>
      <c r="Y135" s="149">
        <f t="shared" si="48"/>
        <v>150</v>
      </c>
      <c r="Z135" s="149">
        <v>700</v>
      </c>
    </row>
    <row r="136" spans="1:26">
      <c r="A136" s="131"/>
      <c r="B136" s="124"/>
      <c r="C136" s="125"/>
      <c r="D136" s="230">
        <v>28850</v>
      </c>
      <c r="E136" s="230">
        <v>28850</v>
      </c>
      <c r="F136" s="200"/>
      <c r="G136" s="231"/>
      <c r="H136" s="63"/>
      <c r="I136" s="232"/>
      <c r="J136" s="63"/>
      <c r="K136" s="231"/>
      <c r="L136" s="231"/>
      <c r="M136" s="231"/>
      <c r="N136" s="223"/>
      <c r="O136" s="231"/>
      <c r="P136" s="231"/>
      <c r="Q136" s="177"/>
      <c r="R136" s="64"/>
      <c r="S136" s="117"/>
      <c r="T136" s="117"/>
      <c r="U136" s="149">
        <v>3.7</v>
      </c>
      <c r="V136" s="150">
        <v>4.2</v>
      </c>
      <c r="W136" s="149">
        <v>5.7</v>
      </c>
      <c r="X136" s="149">
        <v>60</v>
      </c>
      <c r="Y136" s="149">
        <f t="shared" si="48"/>
        <v>150</v>
      </c>
      <c r="Z136" s="149">
        <v>700</v>
      </c>
    </row>
    <row r="137" spans="1:26" ht="24" customHeight="1">
      <c r="A137" s="131"/>
      <c r="B137" s="95" t="s">
        <v>172</v>
      </c>
      <c r="C137" s="62" t="s">
        <v>173</v>
      </c>
      <c r="D137" s="224">
        <v>2109</v>
      </c>
      <c r="E137" s="224">
        <v>2076</v>
      </c>
      <c r="F137" s="166">
        <f>IF((D137&gt;E137),(D137-E137),(0))/1</f>
        <v>33</v>
      </c>
      <c r="G137" s="236">
        <f t="shared" si="57"/>
        <v>122.10000000000001</v>
      </c>
      <c r="H137" s="67">
        <f t="shared" si="58"/>
        <v>0</v>
      </c>
      <c r="I137" s="237">
        <f t="shared" si="59"/>
        <v>0</v>
      </c>
      <c r="J137" s="67">
        <f t="shared" si="61"/>
        <v>0</v>
      </c>
      <c r="K137" s="236">
        <f t="shared" si="60"/>
        <v>0</v>
      </c>
      <c r="L137" s="167">
        <f>(G137+I137+K137)*1</f>
        <v>122.10000000000001</v>
      </c>
      <c r="M137" s="167">
        <f t="shared" si="62"/>
        <v>122.10000000000001</v>
      </c>
      <c r="N137" s="169">
        <f>IF((Y137&gt;0),Y137,130)*1</f>
        <v>150</v>
      </c>
      <c r="O137" s="167">
        <f t="shared" si="63"/>
        <v>0</v>
      </c>
      <c r="P137" s="167">
        <v>0</v>
      </c>
      <c r="Q137" s="167">
        <f>IF((M137&gt;0),(M137+N137+P137),(Y137)+(P137))</f>
        <v>272.10000000000002</v>
      </c>
      <c r="R137" s="47" t="s">
        <v>57</v>
      </c>
      <c r="S137" s="117"/>
      <c r="T137" s="117"/>
      <c r="U137" s="149">
        <v>3.7</v>
      </c>
      <c r="V137" s="150">
        <v>4.2</v>
      </c>
      <c r="W137" s="149">
        <v>5.7</v>
      </c>
      <c r="X137" s="149">
        <v>60</v>
      </c>
      <c r="Y137" s="149">
        <f t="shared" si="48"/>
        <v>150</v>
      </c>
      <c r="Z137" s="149">
        <v>700</v>
      </c>
    </row>
    <row r="138" spans="1:26">
      <c r="A138" s="28"/>
      <c r="B138" s="124" t="s">
        <v>174</v>
      </c>
      <c r="C138" s="126" t="s">
        <v>175</v>
      </c>
      <c r="D138" s="226">
        <v>7352</v>
      </c>
      <c r="E138" s="226">
        <v>7351</v>
      </c>
      <c r="F138" s="190">
        <f>IF((D138&gt;E138),(D138-E138)+(D139-E139)+(D140-E140),(0))/1</f>
        <v>369</v>
      </c>
      <c r="G138" s="191">
        <f t="shared" si="57"/>
        <v>370</v>
      </c>
      <c r="H138" s="55">
        <f t="shared" si="58"/>
        <v>269</v>
      </c>
      <c r="I138" s="192">
        <f t="shared" si="59"/>
        <v>420</v>
      </c>
      <c r="J138" s="55">
        <f t="shared" si="61"/>
        <v>169</v>
      </c>
      <c r="K138" s="191">
        <f t="shared" si="60"/>
        <v>963.30000000000007</v>
      </c>
      <c r="L138" s="191">
        <f>(G138+I138+K138)*1</f>
        <v>1753.3000000000002</v>
      </c>
      <c r="M138" s="191">
        <f t="shared" si="62"/>
        <v>1753.3000000000002</v>
      </c>
      <c r="N138" s="193">
        <f>IF((Y138&gt;0),Y138,130)*1</f>
        <v>150</v>
      </c>
      <c r="O138" s="191">
        <f t="shared" si="63"/>
        <v>0</v>
      </c>
      <c r="P138" s="191">
        <v>0</v>
      </c>
      <c r="Q138" s="191">
        <f>IF((M138&gt;0),(M138+N138+P138),(Y138)+(P138))</f>
        <v>1903.3000000000002</v>
      </c>
      <c r="R138" s="56" t="s">
        <v>57</v>
      </c>
      <c r="S138" s="117"/>
      <c r="T138" s="117"/>
      <c r="U138" s="149">
        <v>3.7</v>
      </c>
      <c r="V138" s="150">
        <v>4.2</v>
      </c>
      <c r="W138" s="149">
        <v>5.7</v>
      </c>
      <c r="X138" s="149">
        <v>60</v>
      </c>
      <c r="Y138" s="149">
        <f t="shared" si="48"/>
        <v>150</v>
      </c>
      <c r="Z138" s="149">
        <v>700</v>
      </c>
    </row>
    <row r="139" spans="1:26" ht="15" customHeight="1">
      <c r="A139" s="123" t="s">
        <v>222</v>
      </c>
      <c r="B139" s="124"/>
      <c r="C139" s="126"/>
      <c r="D139" s="227">
        <v>2552</v>
      </c>
      <c r="E139" s="227">
        <v>2188</v>
      </c>
      <c r="F139" s="238"/>
      <c r="G139" s="228"/>
      <c r="H139" s="65"/>
      <c r="I139" s="229"/>
      <c r="J139" s="65"/>
      <c r="K139" s="228"/>
      <c r="L139" s="228"/>
      <c r="M139" s="228"/>
      <c r="N139" s="221"/>
      <c r="O139" s="228"/>
      <c r="P139" s="228"/>
      <c r="Q139" s="219"/>
      <c r="R139" s="66"/>
      <c r="S139" s="117"/>
      <c r="T139" s="117"/>
      <c r="U139" s="149">
        <v>3.7</v>
      </c>
      <c r="V139" s="150">
        <v>4.2</v>
      </c>
      <c r="W139" s="149">
        <v>5.7</v>
      </c>
      <c r="X139" s="149">
        <v>60</v>
      </c>
      <c r="Y139" s="149">
        <f t="shared" si="48"/>
        <v>150</v>
      </c>
      <c r="Z139" s="149">
        <v>700</v>
      </c>
    </row>
    <row r="140" spans="1:26">
      <c r="A140" s="123"/>
      <c r="B140" s="124"/>
      <c r="C140" s="126"/>
      <c r="D140" s="230">
        <v>8510</v>
      </c>
      <c r="E140" s="230">
        <v>8506</v>
      </c>
      <c r="F140" s="239"/>
      <c r="G140" s="231"/>
      <c r="H140" s="63"/>
      <c r="I140" s="232"/>
      <c r="J140" s="63"/>
      <c r="K140" s="231"/>
      <c r="L140" s="231"/>
      <c r="M140" s="231"/>
      <c r="N140" s="223"/>
      <c r="O140" s="231"/>
      <c r="P140" s="231"/>
      <c r="Q140" s="177"/>
      <c r="R140" s="64"/>
      <c r="S140" s="117"/>
      <c r="T140" s="117"/>
      <c r="U140" s="149">
        <v>3.7</v>
      </c>
      <c r="V140" s="150">
        <v>4.2</v>
      </c>
      <c r="W140" s="149">
        <v>5.7</v>
      </c>
      <c r="X140" s="149">
        <v>60</v>
      </c>
      <c r="Y140" s="149">
        <f t="shared" si="48"/>
        <v>150</v>
      </c>
      <c r="Z140" s="149">
        <v>700</v>
      </c>
    </row>
    <row r="141" spans="1:26">
      <c r="A141" s="123"/>
      <c r="B141" s="61" t="s">
        <v>176</v>
      </c>
      <c r="C141" s="86" t="s">
        <v>177</v>
      </c>
      <c r="D141" s="224">
        <v>66342</v>
      </c>
      <c r="E141" s="224">
        <v>66193</v>
      </c>
      <c r="F141" s="166">
        <f>IF((D141&gt;E141),(D141-E141),(0))/1</f>
        <v>149</v>
      </c>
      <c r="G141" s="167">
        <f t="shared" si="57"/>
        <v>370</v>
      </c>
      <c r="H141" s="46">
        <f t="shared" si="58"/>
        <v>49</v>
      </c>
      <c r="I141" s="168">
        <f t="shared" si="59"/>
        <v>205.8</v>
      </c>
      <c r="J141" s="46">
        <f t="shared" si="61"/>
        <v>0</v>
      </c>
      <c r="K141" s="167">
        <f t="shared" si="60"/>
        <v>0</v>
      </c>
      <c r="L141" s="167">
        <f>(G141+I141+K141)*1</f>
        <v>575.79999999999995</v>
      </c>
      <c r="M141" s="167">
        <f t="shared" si="62"/>
        <v>575.79999999999995</v>
      </c>
      <c r="N141" s="169">
        <f>IF((Y141&gt;0),Y141,130)*1</f>
        <v>150</v>
      </c>
      <c r="O141" s="167">
        <f t="shared" si="63"/>
        <v>0</v>
      </c>
      <c r="P141" s="167">
        <v>0</v>
      </c>
      <c r="Q141" s="167">
        <f>IF((M141&gt;0),(M141+N141+P141),(Y141)+(P141))</f>
        <v>725.8</v>
      </c>
      <c r="R141" s="47" t="s">
        <v>57</v>
      </c>
      <c r="S141" s="117"/>
      <c r="T141" s="117"/>
      <c r="U141" s="149">
        <v>3.7</v>
      </c>
      <c r="V141" s="150">
        <v>4.2</v>
      </c>
      <c r="W141" s="149">
        <v>5.7</v>
      </c>
      <c r="X141" s="149">
        <v>60</v>
      </c>
      <c r="Y141" s="149">
        <f t="shared" si="48"/>
        <v>150</v>
      </c>
      <c r="Z141" s="149">
        <v>700</v>
      </c>
    </row>
    <row r="142" spans="1:26">
      <c r="A142" s="123"/>
      <c r="B142" s="61" t="s">
        <v>116</v>
      </c>
      <c r="C142" s="62" t="s">
        <v>178</v>
      </c>
      <c r="D142" s="225"/>
      <c r="E142" s="225"/>
      <c r="F142" s="171">
        <f t="shared" ref="F142:F148" si="65">IF((D142&gt;E142),(D142-E142),(0))/1</f>
        <v>0</v>
      </c>
      <c r="G142" s="172">
        <f t="shared" si="57"/>
        <v>0</v>
      </c>
      <c r="H142" s="49">
        <f t="shared" si="58"/>
        <v>0</v>
      </c>
      <c r="I142" s="173">
        <f t="shared" si="59"/>
        <v>0</v>
      </c>
      <c r="J142" s="49">
        <f t="shared" si="61"/>
        <v>0</v>
      </c>
      <c r="K142" s="172">
        <f t="shared" si="60"/>
        <v>0</v>
      </c>
      <c r="L142" s="172">
        <f t="shared" ref="L142:L148" si="66">(G142+I142+K142)*1</f>
        <v>0</v>
      </c>
      <c r="M142" s="172">
        <f t="shared" si="62"/>
        <v>0</v>
      </c>
      <c r="N142" s="174">
        <f t="shared" ref="N142:N149" si="67">IF((Y142&gt;0),Y142,130)*1</f>
        <v>150</v>
      </c>
      <c r="O142" s="172">
        <f t="shared" si="63"/>
        <v>150</v>
      </c>
      <c r="P142" s="172">
        <v>0</v>
      </c>
      <c r="Q142" s="172">
        <f t="shared" ref="Q142:Q149" si="68">IF((M142&gt;0),(M142+N142+P142),(Y142)+(P142))</f>
        <v>150</v>
      </c>
      <c r="R142" s="47" t="s">
        <v>57</v>
      </c>
      <c r="S142" s="117"/>
      <c r="T142" s="117"/>
      <c r="U142" s="149">
        <v>3.7</v>
      </c>
      <c r="V142" s="150">
        <v>4.2</v>
      </c>
      <c r="W142" s="149">
        <v>5.7</v>
      </c>
      <c r="X142" s="149">
        <v>60</v>
      </c>
      <c r="Y142" s="149">
        <f t="shared" si="48"/>
        <v>150</v>
      </c>
      <c r="Z142" s="149">
        <v>700</v>
      </c>
    </row>
    <row r="143" spans="1:26" ht="15" customHeight="1">
      <c r="A143" s="123"/>
      <c r="B143" s="84" t="s">
        <v>285</v>
      </c>
      <c r="C143" s="82" t="s">
        <v>179</v>
      </c>
      <c r="D143" s="224">
        <v>58826</v>
      </c>
      <c r="E143" s="224">
        <v>58572</v>
      </c>
      <c r="F143" s="166">
        <f t="shared" si="65"/>
        <v>254</v>
      </c>
      <c r="G143" s="167">
        <f t="shared" si="57"/>
        <v>370</v>
      </c>
      <c r="H143" s="46">
        <f t="shared" si="58"/>
        <v>154</v>
      </c>
      <c r="I143" s="168">
        <f t="shared" si="59"/>
        <v>420</v>
      </c>
      <c r="J143" s="46">
        <f t="shared" si="61"/>
        <v>54</v>
      </c>
      <c r="K143" s="167">
        <f t="shared" si="60"/>
        <v>307.8</v>
      </c>
      <c r="L143" s="167">
        <f t="shared" si="66"/>
        <v>1097.8</v>
      </c>
      <c r="M143" s="167">
        <f t="shared" si="62"/>
        <v>1097.8</v>
      </c>
      <c r="N143" s="169">
        <f t="shared" si="67"/>
        <v>150</v>
      </c>
      <c r="O143" s="167">
        <f t="shared" si="63"/>
        <v>0</v>
      </c>
      <c r="P143" s="167">
        <v>0</v>
      </c>
      <c r="Q143" s="167">
        <f t="shared" si="68"/>
        <v>1247.8</v>
      </c>
      <c r="R143" s="47" t="s">
        <v>57</v>
      </c>
      <c r="S143" s="117"/>
      <c r="T143" s="117"/>
      <c r="U143" s="149">
        <v>3.7</v>
      </c>
      <c r="V143" s="150">
        <v>4.2</v>
      </c>
      <c r="W143" s="149">
        <v>5.7</v>
      </c>
      <c r="X143" s="149">
        <v>60</v>
      </c>
      <c r="Y143" s="149">
        <f t="shared" si="48"/>
        <v>150</v>
      </c>
      <c r="Z143" s="149">
        <v>700</v>
      </c>
    </row>
    <row r="144" spans="1:26">
      <c r="A144" s="123"/>
      <c r="B144" s="61" t="s">
        <v>180</v>
      </c>
      <c r="C144" s="62" t="s">
        <v>181</v>
      </c>
      <c r="D144" s="224">
        <v>36599</v>
      </c>
      <c r="E144" s="224">
        <v>36349</v>
      </c>
      <c r="F144" s="166">
        <f t="shared" si="65"/>
        <v>250</v>
      </c>
      <c r="G144" s="167">
        <f t="shared" si="57"/>
        <v>370</v>
      </c>
      <c r="H144" s="46">
        <f t="shared" si="58"/>
        <v>150</v>
      </c>
      <c r="I144" s="168">
        <f t="shared" si="59"/>
        <v>420</v>
      </c>
      <c r="J144" s="46">
        <f t="shared" si="61"/>
        <v>50</v>
      </c>
      <c r="K144" s="167">
        <f t="shared" si="60"/>
        <v>285</v>
      </c>
      <c r="L144" s="167">
        <f t="shared" si="66"/>
        <v>1075</v>
      </c>
      <c r="M144" s="167">
        <f t="shared" si="62"/>
        <v>1075</v>
      </c>
      <c r="N144" s="169">
        <f t="shared" si="67"/>
        <v>150</v>
      </c>
      <c r="O144" s="167">
        <f t="shared" si="63"/>
        <v>0</v>
      </c>
      <c r="P144" s="167">
        <v>0</v>
      </c>
      <c r="Q144" s="167">
        <f t="shared" si="68"/>
        <v>1225</v>
      </c>
      <c r="R144" s="47" t="s">
        <v>57</v>
      </c>
      <c r="S144" s="117"/>
      <c r="T144" s="117"/>
      <c r="U144" s="149">
        <v>3.7</v>
      </c>
      <c r="V144" s="150">
        <v>4.2</v>
      </c>
      <c r="W144" s="149">
        <v>5.7</v>
      </c>
      <c r="X144" s="149">
        <v>60</v>
      </c>
      <c r="Y144" s="149">
        <f t="shared" si="48"/>
        <v>150</v>
      </c>
      <c r="Z144" s="149">
        <v>700</v>
      </c>
    </row>
    <row r="145" spans="1:26">
      <c r="A145" s="123"/>
      <c r="B145" s="112" t="s">
        <v>182</v>
      </c>
      <c r="C145" s="113" t="s">
        <v>183</v>
      </c>
      <c r="D145" s="224">
        <v>38034</v>
      </c>
      <c r="E145" s="224">
        <v>37768</v>
      </c>
      <c r="F145" s="166">
        <f>IF((D145&gt;E145),(D145-E145),(0))/1</f>
        <v>266</v>
      </c>
      <c r="G145" s="167">
        <f t="shared" si="57"/>
        <v>370</v>
      </c>
      <c r="H145" s="46">
        <f t="shared" si="58"/>
        <v>166</v>
      </c>
      <c r="I145" s="168">
        <f t="shared" si="59"/>
        <v>420</v>
      </c>
      <c r="J145" s="46">
        <f t="shared" si="61"/>
        <v>66</v>
      </c>
      <c r="K145" s="167">
        <f t="shared" si="60"/>
        <v>376.2</v>
      </c>
      <c r="L145" s="167">
        <f>(G145+I145+K145)*1</f>
        <v>1166.2</v>
      </c>
      <c r="M145" s="167">
        <f t="shared" si="62"/>
        <v>1166.2</v>
      </c>
      <c r="N145" s="169">
        <f t="shared" si="67"/>
        <v>150</v>
      </c>
      <c r="O145" s="167">
        <f t="shared" si="63"/>
        <v>0</v>
      </c>
      <c r="P145" s="167">
        <v>0</v>
      </c>
      <c r="Q145" s="167">
        <f t="shared" si="68"/>
        <v>1316.2</v>
      </c>
      <c r="R145" s="47" t="s">
        <v>57</v>
      </c>
      <c r="S145" s="117"/>
      <c r="T145" s="117"/>
      <c r="U145" s="149">
        <v>3.7</v>
      </c>
      <c r="V145" s="150">
        <v>4.2</v>
      </c>
      <c r="W145" s="149">
        <v>5.7</v>
      </c>
      <c r="X145" s="149">
        <v>60</v>
      </c>
      <c r="Y145" s="149">
        <f t="shared" si="48"/>
        <v>150</v>
      </c>
      <c r="Z145" s="149">
        <v>700</v>
      </c>
    </row>
    <row r="146" spans="1:26">
      <c r="A146" s="123"/>
      <c r="B146" s="61" t="s">
        <v>184</v>
      </c>
      <c r="C146" s="62" t="s">
        <v>185</v>
      </c>
      <c r="D146" s="224">
        <v>83835</v>
      </c>
      <c r="E146" s="224">
        <v>83283</v>
      </c>
      <c r="F146" s="166">
        <f>IF((D146&gt;E146),(D146-E146),(0))/1</f>
        <v>552</v>
      </c>
      <c r="G146" s="167">
        <f t="shared" si="57"/>
        <v>370</v>
      </c>
      <c r="H146" s="46">
        <f t="shared" si="58"/>
        <v>452</v>
      </c>
      <c r="I146" s="168">
        <f t="shared" si="59"/>
        <v>420</v>
      </c>
      <c r="J146" s="46">
        <f t="shared" si="61"/>
        <v>352</v>
      </c>
      <c r="K146" s="167">
        <f t="shared" si="60"/>
        <v>2006.4</v>
      </c>
      <c r="L146" s="167">
        <f>(G146+I146+K146)*1</f>
        <v>2796.4</v>
      </c>
      <c r="M146" s="167">
        <f t="shared" si="62"/>
        <v>2796.4</v>
      </c>
      <c r="N146" s="169">
        <f t="shared" si="67"/>
        <v>150</v>
      </c>
      <c r="O146" s="167">
        <f t="shared" si="63"/>
        <v>0</v>
      </c>
      <c r="P146" s="167">
        <v>0</v>
      </c>
      <c r="Q146" s="167">
        <f t="shared" si="68"/>
        <v>2946.4</v>
      </c>
      <c r="R146" s="47" t="s">
        <v>57</v>
      </c>
      <c r="S146" s="117"/>
      <c r="T146" s="117"/>
      <c r="U146" s="149">
        <v>3.7</v>
      </c>
      <c r="V146" s="150">
        <v>4.2</v>
      </c>
      <c r="W146" s="149">
        <v>5.7</v>
      </c>
      <c r="X146" s="149">
        <v>60</v>
      </c>
      <c r="Y146" s="149">
        <f t="shared" si="48"/>
        <v>150</v>
      </c>
      <c r="Z146" s="149">
        <v>700</v>
      </c>
    </row>
    <row r="147" spans="1:26">
      <c r="A147" s="123"/>
      <c r="B147" s="61" t="s">
        <v>116</v>
      </c>
      <c r="C147" s="62" t="s">
        <v>187</v>
      </c>
      <c r="D147" s="225"/>
      <c r="E147" s="225"/>
      <c r="F147" s="171">
        <f t="shared" si="65"/>
        <v>0</v>
      </c>
      <c r="G147" s="172">
        <f t="shared" si="57"/>
        <v>0</v>
      </c>
      <c r="H147" s="49">
        <f t="shared" si="58"/>
        <v>0</v>
      </c>
      <c r="I147" s="173">
        <f t="shared" si="59"/>
        <v>0</v>
      </c>
      <c r="J147" s="49">
        <f t="shared" si="61"/>
        <v>0</v>
      </c>
      <c r="K147" s="172">
        <f t="shared" si="60"/>
        <v>0</v>
      </c>
      <c r="L147" s="172">
        <f t="shared" si="66"/>
        <v>0</v>
      </c>
      <c r="M147" s="172">
        <f t="shared" si="62"/>
        <v>0</v>
      </c>
      <c r="N147" s="174">
        <f t="shared" si="67"/>
        <v>150</v>
      </c>
      <c r="O147" s="172">
        <f t="shared" si="63"/>
        <v>150</v>
      </c>
      <c r="P147" s="172">
        <v>0</v>
      </c>
      <c r="Q147" s="172">
        <f t="shared" si="68"/>
        <v>150</v>
      </c>
      <c r="R147" s="47" t="s">
        <v>57</v>
      </c>
      <c r="S147" s="117"/>
      <c r="T147" s="117"/>
      <c r="U147" s="149">
        <v>3.7</v>
      </c>
      <c r="V147" s="150">
        <v>4.2</v>
      </c>
      <c r="W147" s="149">
        <v>5.7</v>
      </c>
      <c r="X147" s="149">
        <v>60</v>
      </c>
      <c r="Y147" s="149">
        <f t="shared" si="48"/>
        <v>150</v>
      </c>
      <c r="Z147" s="149">
        <v>700</v>
      </c>
    </row>
    <row r="148" spans="1:26">
      <c r="A148" s="123"/>
      <c r="B148" s="61" t="s">
        <v>188</v>
      </c>
      <c r="C148" s="62" t="s">
        <v>189</v>
      </c>
      <c r="D148" s="224">
        <v>21715</v>
      </c>
      <c r="E148" s="224">
        <v>21259</v>
      </c>
      <c r="F148" s="166">
        <f t="shared" si="65"/>
        <v>456</v>
      </c>
      <c r="G148" s="167">
        <f t="shared" si="57"/>
        <v>370</v>
      </c>
      <c r="H148" s="46">
        <f t="shared" si="58"/>
        <v>356</v>
      </c>
      <c r="I148" s="168">
        <f t="shared" si="59"/>
        <v>420</v>
      </c>
      <c r="J148" s="46">
        <f t="shared" si="61"/>
        <v>256</v>
      </c>
      <c r="K148" s="167">
        <f t="shared" si="60"/>
        <v>1459.2</v>
      </c>
      <c r="L148" s="167">
        <f t="shared" si="66"/>
        <v>2249.1999999999998</v>
      </c>
      <c r="M148" s="167">
        <f t="shared" si="62"/>
        <v>2249.1999999999998</v>
      </c>
      <c r="N148" s="169">
        <f t="shared" si="67"/>
        <v>150</v>
      </c>
      <c r="O148" s="167">
        <f t="shared" si="63"/>
        <v>0</v>
      </c>
      <c r="P148" s="167">
        <v>0</v>
      </c>
      <c r="Q148" s="167">
        <f t="shared" si="68"/>
        <v>2399.1999999999998</v>
      </c>
      <c r="R148" s="47" t="s">
        <v>57</v>
      </c>
      <c r="S148" s="117"/>
      <c r="T148" s="117"/>
      <c r="U148" s="149">
        <v>3.7</v>
      </c>
      <c r="V148" s="150">
        <v>4.2</v>
      </c>
      <c r="W148" s="149">
        <v>5.7</v>
      </c>
      <c r="X148" s="149">
        <v>60</v>
      </c>
      <c r="Y148" s="149">
        <f t="shared" si="48"/>
        <v>150</v>
      </c>
      <c r="Z148" s="149">
        <v>700</v>
      </c>
    </row>
    <row r="149" spans="1:26">
      <c r="A149" s="123"/>
      <c r="B149" s="61" t="s">
        <v>190</v>
      </c>
      <c r="C149" s="62" t="s">
        <v>191</v>
      </c>
      <c r="D149" s="224">
        <v>65017</v>
      </c>
      <c r="E149" s="224">
        <v>64630</v>
      </c>
      <c r="F149" s="166">
        <f>IF((D149&gt;E149),(D149-E149),(0))/2</f>
        <v>193.5</v>
      </c>
      <c r="G149" s="167">
        <f t="shared" si="57"/>
        <v>370</v>
      </c>
      <c r="H149" s="46">
        <f t="shared" si="58"/>
        <v>93.5</v>
      </c>
      <c r="I149" s="168">
        <f t="shared" si="59"/>
        <v>392.7</v>
      </c>
      <c r="J149" s="46">
        <f t="shared" si="61"/>
        <v>0</v>
      </c>
      <c r="K149" s="167">
        <f t="shared" si="60"/>
        <v>0</v>
      </c>
      <c r="L149" s="167">
        <f>(G149+I149+K149)*2</f>
        <v>1525.4</v>
      </c>
      <c r="M149" s="167">
        <f t="shared" si="62"/>
        <v>1525.4</v>
      </c>
      <c r="N149" s="169">
        <f t="shared" si="67"/>
        <v>150</v>
      </c>
      <c r="O149" s="167">
        <f t="shared" si="63"/>
        <v>0</v>
      </c>
      <c r="P149" s="167">
        <v>0</v>
      </c>
      <c r="Q149" s="167">
        <f t="shared" si="68"/>
        <v>1675.4</v>
      </c>
      <c r="R149" s="47" t="s">
        <v>271</v>
      </c>
      <c r="S149" s="117"/>
      <c r="T149" s="117"/>
      <c r="U149" s="149">
        <v>3.7</v>
      </c>
      <c r="V149" s="150">
        <v>4.2</v>
      </c>
      <c r="W149" s="149">
        <v>5.7</v>
      </c>
      <c r="X149" s="149">
        <v>60</v>
      </c>
      <c r="Y149" s="149">
        <f t="shared" si="48"/>
        <v>150</v>
      </c>
      <c r="Z149" s="149">
        <v>700</v>
      </c>
    </row>
    <row r="150" spans="1:26">
      <c r="A150" s="123"/>
      <c r="B150" s="124" t="s">
        <v>225</v>
      </c>
      <c r="C150" s="125" t="s">
        <v>193</v>
      </c>
      <c r="D150" s="226">
        <v>793</v>
      </c>
      <c r="E150" s="226">
        <v>793</v>
      </c>
      <c r="F150" s="190">
        <f>IF((D150&gt;E150),(D150-E150)+(D151-E151)+(D152-E152),(0))/1</f>
        <v>0</v>
      </c>
      <c r="G150" s="191">
        <f t="shared" si="57"/>
        <v>0</v>
      </c>
      <c r="H150" s="55">
        <f t="shared" si="58"/>
        <v>0</v>
      </c>
      <c r="I150" s="192">
        <f t="shared" si="59"/>
        <v>0</v>
      </c>
      <c r="J150" s="55">
        <f t="shared" si="61"/>
        <v>0</v>
      </c>
      <c r="K150" s="191">
        <f t="shared" si="60"/>
        <v>0</v>
      </c>
      <c r="L150" s="191">
        <f>(G150+I150+K150)*1</f>
        <v>0</v>
      </c>
      <c r="M150" s="191">
        <f t="shared" si="62"/>
        <v>0</v>
      </c>
      <c r="N150" s="193">
        <f>IF((Y150&gt;0),Y150,130)*1</f>
        <v>150</v>
      </c>
      <c r="O150" s="191">
        <f t="shared" si="63"/>
        <v>150</v>
      </c>
      <c r="P150" s="191">
        <v>0</v>
      </c>
      <c r="Q150" s="191">
        <f>IF((M150&gt;0),(M150+N150+P150),(Y150)+(P150))</f>
        <v>150</v>
      </c>
      <c r="R150" s="56" t="s">
        <v>57</v>
      </c>
      <c r="S150" s="117"/>
      <c r="T150" s="117"/>
      <c r="U150" s="149">
        <v>3.7</v>
      </c>
      <c r="V150" s="150">
        <v>4.2</v>
      </c>
      <c r="W150" s="149">
        <v>5.7</v>
      </c>
      <c r="X150" s="149">
        <v>60</v>
      </c>
      <c r="Y150" s="149">
        <f t="shared" si="48"/>
        <v>150</v>
      </c>
      <c r="Z150" s="149">
        <v>700</v>
      </c>
    </row>
    <row r="151" spans="1:26">
      <c r="A151" s="123"/>
      <c r="B151" s="124" t="s">
        <v>225</v>
      </c>
      <c r="C151" s="125"/>
      <c r="D151" s="227">
        <v>2536</v>
      </c>
      <c r="E151" s="227">
        <v>2536</v>
      </c>
      <c r="F151" s="195"/>
      <c r="G151" s="228"/>
      <c r="H151" s="65"/>
      <c r="I151" s="229"/>
      <c r="J151" s="65"/>
      <c r="K151" s="228"/>
      <c r="L151" s="228"/>
      <c r="M151" s="228"/>
      <c r="N151" s="221"/>
      <c r="O151" s="228"/>
      <c r="P151" s="228"/>
      <c r="Q151" s="219"/>
      <c r="R151" s="66"/>
      <c r="S151" s="117"/>
      <c r="T151" s="117"/>
      <c r="U151" s="149">
        <v>3.7</v>
      </c>
      <c r="V151" s="150">
        <v>4.2</v>
      </c>
      <c r="W151" s="149">
        <v>5.7</v>
      </c>
      <c r="X151" s="149">
        <v>60</v>
      </c>
      <c r="Y151" s="149">
        <f t="shared" si="48"/>
        <v>150</v>
      </c>
      <c r="Z151" s="149">
        <v>700</v>
      </c>
    </row>
    <row r="152" spans="1:26">
      <c r="A152" s="123"/>
      <c r="B152" s="124" t="s">
        <v>225</v>
      </c>
      <c r="C152" s="125"/>
      <c r="D152" s="230">
        <v>3092</v>
      </c>
      <c r="E152" s="230">
        <v>3092</v>
      </c>
      <c r="F152" s="200"/>
      <c r="G152" s="231"/>
      <c r="H152" s="63"/>
      <c r="I152" s="232"/>
      <c r="J152" s="63"/>
      <c r="K152" s="231"/>
      <c r="L152" s="231"/>
      <c r="M152" s="231"/>
      <c r="N152" s="223"/>
      <c r="O152" s="231"/>
      <c r="P152" s="231"/>
      <c r="Q152" s="177"/>
      <c r="R152" s="64"/>
      <c r="S152" s="117"/>
      <c r="T152" s="117"/>
      <c r="U152" s="149">
        <v>3.7</v>
      </c>
      <c r="V152" s="150">
        <v>4.2</v>
      </c>
      <c r="W152" s="149">
        <v>5.7</v>
      </c>
      <c r="X152" s="149">
        <v>60</v>
      </c>
      <c r="Y152" s="149">
        <f t="shared" si="48"/>
        <v>150</v>
      </c>
      <c r="Z152" s="149">
        <v>700</v>
      </c>
    </row>
    <row r="153" spans="1:26">
      <c r="A153" s="123"/>
      <c r="B153" s="124" t="s">
        <v>307</v>
      </c>
      <c r="C153" s="125" t="s">
        <v>194</v>
      </c>
      <c r="D153" s="226">
        <v>3817</v>
      </c>
      <c r="E153" s="226">
        <v>3768</v>
      </c>
      <c r="F153" s="190">
        <f>IF((D153&gt;E153),(D153-E153)+(D154-E154)+(D155-E155),(0))/1</f>
        <v>309</v>
      </c>
      <c r="G153" s="191">
        <f t="shared" si="57"/>
        <v>370</v>
      </c>
      <c r="H153" s="55">
        <f t="shared" si="58"/>
        <v>209</v>
      </c>
      <c r="I153" s="192">
        <f t="shared" si="59"/>
        <v>420</v>
      </c>
      <c r="J153" s="55">
        <f t="shared" si="61"/>
        <v>109</v>
      </c>
      <c r="K153" s="191">
        <f t="shared" si="60"/>
        <v>621.30000000000007</v>
      </c>
      <c r="L153" s="191">
        <f>(G153+I153+K153)*1</f>
        <v>1411.3000000000002</v>
      </c>
      <c r="M153" s="191">
        <f t="shared" si="62"/>
        <v>1411.3000000000002</v>
      </c>
      <c r="N153" s="193">
        <f>IF((Y153&gt;0),Y153,130)*1</f>
        <v>150</v>
      </c>
      <c r="O153" s="191">
        <f t="shared" si="63"/>
        <v>0</v>
      </c>
      <c r="P153" s="191">
        <v>0</v>
      </c>
      <c r="Q153" s="191">
        <f>IF((M153&gt;0),(M153+N153+P153),(Y153)+(P153))</f>
        <v>1561.3000000000002</v>
      </c>
      <c r="R153" s="56" t="s">
        <v>57</v>
      </c>
      <c r="S153" s="117"/>
      <c r="T153" s="117"/>
      <c r="U153" s="149">
        <v>3.7</v>
      </c>
      <c r="V153" s="150">
        <v>4.2</v>
      </c>
      <c r="W153" s="149">
        <v>5.7</v>
      </c>
      <c r="X153" s="149">
        <v>60</v>
      </c>
      <c r="Y153" s="149">
        <f t="shared" si="48"/>
        <v>150</v>
      </c>
      <c r="Z153" s="149">
        <v>700</v>
      </c>
    </row>
    <row r="154" spans="1:26">
      <c r="A154" s="123"/>
      <c r="B154" s="124"/>
      <c r="C154" s="125"/>
      <c r="D154" s="227">
        <v>8538</v>
      </c>
      <c r="E154" s="227">
        <v>8538</v>
      </c>
      <c r="F154" s="195"/>
      <c r="G154" s="228"/>
      <c r="H154" s="65"/>
      <c r="I154" s="229"/>
      <c r="J154" s="65"/>
      <c r="K154" s="228"/>
      <c r="L154" s="228"/>
      <c r="M154" s="228"/>
      <c r="N154" s="240"/>
      <c r="O154" s="228"/>
      <c r="P154" s="228"/>
      <c r="Q154" s="228"/>
      <c r="R154" s="66"/>
      <c r="S154" s="117"/>
      <c r="T154" s="117"/>
      <c r="U154" s="149">
        <v>3.7</v>
      </c>
      <c r="V154" s="150">
        <v>4.2</v>
      </c>
      <c r="W154" s="149">
        <v>5.7</v>
      </c>
      <c r="X154" s="149">
        <v>60</v>
      </c>
      <c r="Y154" s="149">
        <f t="shared" si="48"/>
        <v>150</v>
      </c>
      <c r="Z154" s="149">
        <v>700</v>
      </c>
    </row>
    <row r="155" spans="1:26">
      <c r="A155" s="123"/>
      <c r="B155" s="124"/>
      <c r="C155" s="125"/>
      <c r="D155" s="230">
        <v>4380</v>
      </c>
      <c r="E155" s="230">
        <v>4120</v>
      </c>
      <c r="F155" s="200"/>
      <c r="G155" s="231"/>
      <c r="H155" s="63"/>
      <c r="I155" s="232"/>
      <c r="J155" s="63"/>
      <c r="K155" s="231"/>
      <c r="L155" s="231"/>
      <c r="M155" s="231"/>
      <c r="N155" s="241"/>
      <c r="O155" s="231"/>
      <c r="P155" s="231"/>
      <c r="Q155" s="231"/>
      <c r="R155" s="64"/>
      <c r="S155" s="117"/>
      <c r="T155" s="117"/>
      <c r="U155" s="149">
        <v>3.7</v>
      </c>
      <c r="V155" s="150">
        <v>4.2</v>
      </c>
      <c r="W155" s="149">
        <v>5.7</v>
      </c>
      <c r="X155" s="149">
        <v>60</v>
      </c>
      <c r="Y155" s="149">
        <f t="shared" si="48"/>
        <v>150</v>
      </c>
      <c r="Z155" s="149">
        <v>700</v>
      </c>
    </row>
    <row r="156" spans="1:26">
      <c r="A156" s="123"/>
      <c r="B156" s="61" t="s">
        <v>195</v>
      </c>
      <c r="C156" s="62" t="s">
        <v>196</v>
      </c>
      <c r="D156" s="224">
        <v>39587</v>
      </c>
      <c r="E156" s="224">
        <v>38893</v>
      </c>
      <c r="F156" s="166">
        <f>IF((D156&gt;E156),(D156-E156),(0))/1</f>
        <v>694</v>
      </c>
      <c r="G156" s="167">
        <f t="shared" si="57"/>
        <v>370</v>
      </c>
      <c r="H156" s="46">
        <f t="shared" si="58"/>
        <v>594</v>
      </c>
      <c r="I156" s="168">
        <f t="shared" si="59"/>
        <v>420</v>
      </c>
      <c r="J156" s="46">
        <f t="shared" si="61"/>
        <v>494</v>
      </c>
      <c r="K156" s="167">
        <f t="shared" si="60"/>
        <v>2815.8</v>
      </c>
      <c r="L156" s="167">
        <f>(G156+I156+K156)*1</f>
        <v>3605.8</v>
      </c>
      <c r="M156" s="167">
        <f t="shared" si="62"/>
        <v>3605.8</v>
      </c>
      <c r="N156" s="169">
        <f>IF((Y156&gt;0),Y156,130)*1</f>
        <v>150</v>
      </c>
      <c r="O156" s="167">
        <f t="shared" si="63"/>
        <v>0</v>
      </c>
      <c r="P156" s="167">
        <v>0</v>
      </c>
      <c r="Q156" s="167">
        <f>IF((M156&gt;0),(M156+N156+P156),(Y156)+(P156))</f>
        <v>3755.8</v>
      </c>
      <c r="R156" s="47" t="s">
        <v>57</v>
      </c>
      <c r="S156" s="117"/>
      <c r="T156" s="117"/>
      <c r="U156" s="149">
        <v>3.7</v>
      </c>
      <c r="V156" s="150">
        <v>4.2</v>
      </c>
      <c r="W156" s="149">
        <v>5.7</v>
      </c>
      <c r="X156" s="149">
        <v>60</v>
      </c>
      <c r="Y156" s="149">
        <f t="shared" si="48"/>
        <v>150</v>
      </c>
      <c r="Z156" s="149">
        <v>700</v>
      </c>
    </row>
    <row r="157" spans="1:26">
      <c r="A157" s="123"/>
      <c r="B157" s="61" t="s">
        <v>197</v>
      </c>
      <c r="C157" s="62" t="s">
        <v>198</v>
      </c>
      <c r="D157" s="224">
        <v>25079</v>
      </c>
      <c r="E157" s="224">
        <v>25079</v>
      </c>
      <c r="F157" s="166">
        <f>IF((D157&gt;E157),(D157-E157),(0))/1</f>
        <v>0</v>
      </c>
      <c r="G157" s="167">
        <f t="shared" si="57"/>
        <v>0</v>
      </c>
      <c r="H157" s="46">
        <f t="shared" si="58"/>
        <v>0</v>
      </c>
      <c r="I157" s="168">
        <f t="shared" si="59"/>
        <v>0</v>
      </c>
      <c r="J157" s="46">
        <f t="shared" si="61"/>
        <v>0</v>
      </c>
      <c r="K157" s="167">
        <f t="shared" si="60"/>
        <v>0</v>
      </c>
      <c r="L157" s="167">
        <f>(G157+I157+K157)*1</f>
        <v>0</v>
      </c>
      <c r="M157" s="167">
        <f t="shared" si="62"/>
        <v>0</v>
      </c>
      <c r="N157" s="169">
        <f t="shared" ref="N157:N160" si="69">IF((Y157&gt;0),Y157,130)*1</f>
        <v>150</v>
      </c>
      <c r="O157" s="167">
        <f t="shared" si="63"/>
        <v>150</v>
      </c>
      <c r="P157" s="167">
        <v>0</v>
      </c>
      <c r="Q157" s="167">
        <f t="shared" ref="Q157:Q160" si="70">IF((M157&gt;0),(M157+N157+P157),(Y157)+(P157))</f>
        <v>150</v>
      </c>
      <c r="R157" s="47" t="s">
        <v>57</v>
      </c>
      <c r="S157" s="117"/>
      <c r="T157" s="117"/>
      <c r="U157" s="149">
        <v>3.7</v>
      </c>
      <c r="V157" s="150">
        <v>4.2</v>
      </c>
      <c r="W157" s="149">
        <v>5.7</v>
      </c>
      <c r="X157" s="149">
        <v>60</v>
      </c>
      <c r="Y157" s="149">
        <f t="shared" si="48"/>
        <v>150</v>
      </c>
      <c r="Z157" s="149">
        <v>700</v>
      </c>
    </row>
    <row r="158" spans="1:26">
      <c r="A158" s="123"/>
      <c r="B158" s="61" t="s">
        <v>116</v>
      </c>
      <c r="C158" s="62" t="s">
        <v>199</v>
      </c>
      <c r="D158" s="225"/>
      <c r="E158" s="225"/>
      <c r="F158" s="171">
        <f t="shared" ref="F158:F160" si="71">IF((D158&gt;E158),(D158-E158),(0))/1</f>
        <v>0</v>
      </c>
      <c r="G158" s="172">
        <f t="shared" si="57"/>
        <v>0</v>
      </c>
      <c r="H158" s="49">
        <f t="shared" si="58"/>
        <v>0</v>
      </c>
      <c r="I158" s="173">
        <f t="shared" si="59"/>
        <v>0</v>
      </c>
      <c r="J158" s="49">
        <f t="shared" si="61"/>
        <v>0</v>
      </c>
      <c r="K158" s="172">
        <f t="shared" si="60"/>
        <v>0</v>
      </c>
      <c r="L158" s="172">
        <f t="shared" ref="L158:L160" si="72">(G158+I158+K158)*1</f>
        <v>0</v>
      </c>
      <c r="M158" s="172">
        <f t="shared" si="62"/>
        <v>0</v>
      </c>
      <c r="N158" s="174">
        <f t="shared" si="69"/>
        <v>150</v>
      </c>
      <c r="O158" s="172">
        <f t="shared" si="63"/>
        <v>150</v>
      </c>
      <c r="P158" s="172">
        <v>0</v>
      </c>
      <c r="Q158" s="172">
        <f t="shared" si="70"/>
        <v>150</v>
      </c>
      <c r="R158" s="47" t="s">
        <v>57</v>
      </c>
      <c r="S158" s="117"/>
      <c r="T158" s="117"/>
      <c r="U158" s="149">
        <v>3.7</v>
      </c>
      <c r="V158" s="150">
        <v>4.2</v>
      </c>
      <c r="W158" s="149">
        <v>5.7</v>
      </c>
      <c r="X158" s="149">
        <v>60</v>
      </c>
      <c r="Y158" s="149">
        <f t="shared" si="48"/>
        <v>150</v>
      </c>
      <c r="Z158" s="149">
        <v>700</v>
      </c>
    </row>
    <row r="159" spans="1:26">
      <c r="A159" s="123"/>
      <c r="B159" s="61" t="s">
        <v>304</v>
      </c>
      <c r="C159" s="122" t="s">
        <v>200</v>
      </c>
      <c r="D159" s="224">
        <v>53501</v>
      </c>
      <c r="E159" s="224">
        <v>53501</v>
      </c>
      <c r="F159" s="166">
        <f t="shared" si="71"/>
        <v>0</v>
      </c>
      <c r="G159" s="167">
        <f t="shared" si="57"/>
        <v>0</v>
      </c>
      <c r="H159" s="46">
        <f t="shared" si="58"/>
        <v>0</v>
      </c>
      <c r="I159" s="168">
        <f t="shared" si="59"/>
        <v>0</v>
      </c>
      <c r="J159" s="46">
        <f t="shared" si="61"/>
        <v>0</v>
      </c>
      <c r="K159" s="167">
        <f t="shared" si="60"/>
        <v>0</v>
      </c>
      <c r="L159" s="167">
        <f t="shared" si="72"/>
        <v>0</v>
      </c>
      <c r="M159" s="167">
        <f t="shared" si="62"/>
        <v>0</v>
      </c>
      <c r="N159" s="169">
        <f t="shared" si="69"/>
        <v>150</v>
      </c>
      <c r="O159" s="167">
        <f t="shared" si="63"/>
        <v>150</v>
      </c>
      <c r="P159" s="167">
        <v>0</v>
      </c>
      <c r="Q159" s="172">
        <f t="shared" si="70"/>
        <v>150</v>
      </c>
      <c r="R159" s="120" t="s">
        <v>295</v>
      </c>
      <c r="S159" s="117"/>
      <c r="T159" s="117"/>
      <c r="U159" s="149">
        <v>3.7</v>
      </c>
      <c r="V159" s="150">
        <v>4.2</v>
      </c>
      <c r="W159" s="149">
        <v>5.7</v>
      </c>
      <c r="X159" s="149">
        <v>60</v>
      </c>
      <c r="Y159" s="149">
        <f t="shared" si="48"/>
        <v>150</v>
      </c>
      <c r="Z159" s="149">
        <v>700</v>
      </c>
    </row>
    <row r="160" spans="1:26">
      <c r="A160" s="123"/>
      <c r="B160" s="61" t="s">
        <v>201</v>
      </c>
      <c r="C160" s="62" t="s">
        <v>202</v>
      </c>
      <c r="D160" s="224">
        <v>26981</v>
      </c>
      <c r="E160" s="224">
        <v>26116</v>
      </c>
      <c r="F160" s="166">
        <f t="shared" si="71"/>
        <v>865</v>
      </c>
      <c r="G160" s="167">
        <f t="shared" si="57"/>
        <v>370</v>
      </c>
      <c r="H160" s="46">
        <f t="shared" si="58"/>
        <v>765</v>
      </c>
      <c r="I160" s="168">
        <f t="shared" si="59"/>
        <v>420</v>
      </c>
      <c r="J160" s="46">
        <f t="shared" si="61"/>
        <v>665</v>
      </c>
      <c r="K160" s="167">
        <f t="shared" si="60"/>
        <v>3790.5</v>
      </c>
      <c r="L160" s="167">
        <f t="shared" si="72"/>
        <v>4580.5</v>
      </c>
      <c r="M160" s="167">
        <f t="shared" si="62"/>
        <v>4580.5</v>
      </c>
      <c r="N160" s="169">
        <f t="shared" si="69"/>
        <v>150</v>
      </c>
      <c r="O160" s="167">
        <f t="shared" si="63"/>
        <v>0</v>
      </c>
      <c r="P160" s="167">
        <v>0</v>
      </c>
      <c r="Q160" s="167">
        <f t="shared" si="70"/>
        <v>4730.5</v>
      </c>
      <c r="R160" s="47" t="s">
        <v>57</v>
      </c>
      <c r="S160" s="117"/>
      <c r="T160" s="117"/>
      <c r="U160" s="149">
        <v>3.7</v>
      </c>
      <c r="V160" s="150">
        <v>4.2</v>
      </c>
      <c r="W160" s="149">
        <v>5.7</v>
      </c>
      <c r="X160" s="149">
        <v>60</v>
      </c>
      <c r="Y160" s="149">
        <f t="shared" si="48"/>
        <v>150</v>
      </c>
      <c r="Z160" s="149">
        <v>700</v>
      </c>
    </row>
    <row r="161" spans="1:26">
      <c r="A161" s="123"/>
      <c r="B161" s="124" t="s">
        <v>203</v>
      </c>
      <c r="C161" s="125" t="s">
        <v>204</v>
      </c>
      <c r="D161" s="226">
        <v>9210</v>
      </c>
      <c r="E161" s="226">
        <v>9074</v>
      </c>
      <c r="F161" s="190">
        <f>IF((D161&gt;E161),(D161-E161)+(D162-E162)+(D163-E163),(0))/1</f>
        <v>320</v>
      </c>
      <c r="G161" s="191">
        <f t="shared" si="57"/>
        <v>370</v>
      </c>
      <c r="H161" s="115">
        <f t="shared" si="58"/>
        <v>220</v>
      </c>
      <c r="I161" s="242">
        <f t="shared" si="59"/>
        <v>420</v>
      </c>
      <c r="J161" s="243">
        <f t="shared" si="61"/>
        <v>120</v>
      </c>
      <c r="K161" s="244">
        <f t="shared" si="60"/>
        <v>684</v>
      </c>
      <c r="L161" s="191">
        <f>(G161+I161+K161)*1</f>
        <v>1474</v>
      </c>
      <c r="M161" s="191">
        <f t="shared" si="62"/>
        <v>1474</v>
      </c>
      <c r="N161" s="193">
        <f>IF((Y161&gt;0),Y161,130)*1</f>
        <v>150</v>
      </c>
      <c r="O161" s="191">
        <f t="shared" si="63"/>
        <v>0</v>
      </c>
      <c r="P161" s="191">
        <v>0</v>
      </c>
      <c r="Q161" s="191">
        <f>IF((M161&gt;0),(M161+N161+P161),(Y161)+(P161))</f>
        <v>1624</v>
      </c>
      <c r="R161" s="56" t="s">
        <v>57</v>
      </c>
      <c r="S161" s="117"/>
      <c r="T161" s="117"/>
      <c r="U161" s="149">
        <v>3.7</v>
      </c>
      <c r="V161" s="150">
        <v>4.2</v>
      </c>
      <c r="W161" s="149">
        <v>5.7</v>
      </c>
      <c r="X161" s="149">
        <v>60</v>
      </c>
      <c r="Y161" s="149">
        <f t="shared" si="48"/>
        <v>150</v>
      </c>
      <c r="Z161" s="149">
        <v>700</v>
      </c>
    </row>
    <row r="162" spans="1:26">
      <c r="A162" s="123"/>
      <c r="B162" s="124"/>
      <c r="C162" s="125"/>
      <c r="D162" s="227">
        <v>4242</v>
      </c>
      <c r="E162" s="227">
        <v>4241</v>
      </c>
      <c r="F162" s="195"/>
      <c r="G162" s="228"/>
      <c r="H162" s="15"/>
      <c r="I162" s="211"/>
      <c r="J162" s="15"/>
      <c r="K162" s="210"/>
      <c r="L162" s="228"/>
      <c r="M162" s="228"/>
      <c r="N162" s="221"/>
      <c r="O162" s="228"/>
      <c r="P162" s="228"/>
      <c r="Q162" s="219"/>
      <c r="R162" s="66"/>
      <c r="S162" s="117"/>
      <c r="T162" s="117"/>
      <c r="U162" s="149">
        <v>3.7</v>
      </c>
      <c r="V162" s="150">
        <v>4.2</v>
      </c>
      <c r="W162" s="149">
        <v>5.7</v>
      </c>
      <c r="X162" s="149">
        <v>60</v>
      </c>
      <c r="Y162" s="149">
        <f t="shared" si="48"/>
        <v>150</v>
      </c>
      <c r="Z162" s="149">
        <v>700</v>
      </c>
    </row>
    <row r="163" spans="1:26">
      <c r="A163" s="123"/>
      <c r="B163" s="124"/>
      <c r="C163" s="125"/>
      <c r="D163" s="230">
        <v>4286</v>
      </c>
      <c r="E163" s="230">
        <v>4103</v>
      </c>
      <c r="F163" s="200"/>
      <c r="G163" s="228"/>
      <c r="H163" s="99"/>
      <c r="I163" s="245"/>
      <c r="J163" s="246"/>
      <c r="K163" s="247"/>
      <c r="L163" s="231"/>
      <c r="M163" s="231"/>
      <c r="N163" s="223"/>
      <c r="O163" s="231"/>
      <c r="P163" s="231"/>
      <c r="Q163" s="177"/>
      <c r="R163" s="64"/>
      <c r="S163" s="117"/>
      <c r="T163" s="117"/>
      <c r="U163" s="149">
        <v>3.7</v>
      </c>
      <c r="V163" s="150">
        <v>4.2</v>
      </c>
      <c r="W163" s="149">
        <v>5.7</v>
      </c>
      <c r="X163" s="149">
        <v>60</v>
      </c>
      <c r="Y163" s="149">
        <f t="shared" si="48"/>
        <v>150</v>
      </c>
      <c r="Z163" s="149">
        <v>700</v>
      </c>
    </row>
    <row r="164" spans="1:26">
      <c r="A164" s="123"/>
      <c r="B164" s="139" t="s">
        <v>287</v>
      </c>
      <c r="C164" s="142" t="s">
        <v>205</v>
      </c>
      <c r="D164" s="227">
        <v>9413</v>
      </c>
      <c r="E164" s="227">
        <v>9413</v>
      </c>
      <c r="F164" s="195">
        <f>IF((D164&gt;E164),(D164-E164)+(D165-E165)+(D166-E166),(0))/1</f>
        <v>0</v>
      </c>
      <c r="G164" s="191">
        <f t="shared" si="57"/>
        <v>0</v>
      </c>
      <c r="H164" s="55">
        <f t="shared" si="58"/>
        <v>0</v>
      </c>
      <c r="I164" s="192">
        <f t="shared" si="59"/>
        <v>0</v>
      </c>
      <c r="J164" s="55">
        <f t="shared" si="61"/>
        <v>0</v>
      </c>
      <c r="K164" s="191">
        <f t="shared" si="60"/>
        <v>0</v>
      </c>
      <c r="L164" s="191">
        <f>(G164+I164+K164)*1</f>
        <v>0</v>
      </c>
      <c r="M164" s="191">
        <f t="shared" si="62"/>
        <v>0</v>
      </c>
      <c r="N164" s="193">
        <f>IF((Y164&gt;0),Y164,130)*1</f>
        <v>150</v>
      </c>
      <c r="O164" s="191">
        <f t="shared" si="63"/>
        <v>150</v>
      </c>
      <c r="P164" s="191">
        <v>0</v>
      </c>
      <c r="Q164" s="191">
        <f>IF((M164&gt;0),(M164+N164+P164),(Y164)+(P164))</f>
        <v>150</v>
      </c>
      <c r="R164" s="56" t="s">
        <v>57</v>
      </c>
      <c r="S164" s="117"/>
      <c r="T164" s="117"/>
      <c r="U164" s="149">
        <v>3.7</v>
      </c>
      <c r="V164" s="150">
        <v>4.2</v>
      </c>
      <c r="W164" s="149">
        <v>5.7</v>
      </c>
      <c r="X164" s="149">
        <v>60</v>
      </c>
      <c r="Y164" s="149">
        <f t="shared" si="48"/>
        <v>150</v>
      </c>
      <c r="Z164" s="149">
        <v>700</v>
      </c>
    </row>
    <row r="165" spans="1:26">
      <c r="A165" s="123"/>
      <c r="B165" s="140"/>
      <c r="C165" s="143"/>
      <c r="D165" s="227">
        <v>7186</v>
      </c>
      <c r="E165" s="227">
        <v>7186</v>
      </c>
      <c r="F165" s="195"/>
      <c r="G165" s="228"/>
      <c r="H165" s="65"/>
      <c r="I165" s="229"/>
      <c r="J165" s="65"/>
      <c r="K165" s="228"/>
      <c r="L165" s="228"/>
      <c r="M165" s="228"/>
      <c r="N165" s="221"/>
      <c r="O165" s="228"/>
      <c r="P165" s="228"/>
      <c r="Q165" s="219"/>
      <c r="R165" s="66"/>
      <c r="S165" s="117"/>
      <c r="T165" s="117"/>
      <c r="U165" s="149">
        <v>3.7</v>
      </c>
      <c r="V165" s="150">
        <v>4.2</v>
      </c>
      <c r="W165" s="149">
        <v>5.7</v>
      </c>
      <c r="X165" s="149">
        <v>60</v>
      </c>
      <c r="Y165" s="149">
        <f t="shared" ref="Y165:Y176" si="73">2.5*60</f>
        <v>150</v>
      </c>
      <c r="Z165" s="149">
        <v>700</v>
      </c>
    </row>
    <row r="166" spans="1:26">
      <c r="A166" s="123"/>
      <c r="B166" s="141"/>
      <c r="C166" s="144"/>
      <c r="D166" s="230">
        <v>6211</v>
      </c>
      <c r="E166" s="230">
        <v>6211</v>
      </c>
      <c r="F166" s="176"/>
      <c r="G166" s="177">
        <f t="shared" si="57"/>
        <v>0</v>
      </c>
      <c r="H166" s="98">
        <f t="shared" si="58"/>
        <v>0</v>
      </c>
      <c r="I166" s="178">
        <f t="shared" si="59"/>
        <v>0</v>
      </c>
      <c r="J166" s="98">
        <f t="shared" si="61"/>
        <v>0</v>
      </c>
      <c r="K166" s="177">
        <f t="shared" si="60"/>
        <v>0</v>
      </c>
      <c r="L166" s="177">
        <f t="shared" ref="L166" si="74">(G166+I166+K166)*1</f>
        <v>0</v>
      </c>
      <c r="M166" s="177">
        <f t="shared" si="62"/>
        <v>0</v>
      </c>
      <c r="N166" s="223"/>
      <c r="O166" s="177">
        <f t="shared" si="63"/>
        <v>150</v>
      </c>
      <c r="P166" s="231"/>
      <c r="Q166" s="177"/>
      <c r="R166" s="106"/>
      <c r="S166" s="117"/>
      <c r="T166" s="117"/>
      <c r="U166" s="149">
        <v>3.7</v>
      </c>
      <c r="V166" s="150">
        <v>4.2</v>
      </c>
      <c r="W166" s="149">
        <v>5.7</v>
      </c>
      <c r="X166" s="149">
        <v>60</v>
      </c>
      <c r="Y166" s="149">
        <f t="shared" si="73"/>
        <v>150</v>
      </c>
      <c r="Z166" s="149">
        <v>700</v>
      </c>
    </row>
    <row r="167" spans="1:26">
      <c r="A167" s="123"/>
      <c r="B167" s="139" t="s">
        <v>275</v>
      </c>
      <c r="C167" s="142" t="s">
        <v>206</v>
      </c>
      <c r="D167" s="248">
        <v>7088</v>
      </c>
      <c r="E167" s="248">
        <v>6855</v>
      </c>
      <c r="F167" s="190">
        <f>IF((D167&gt;E167),(D167-E167)+(D168-E168)+(D169-E169),(0))/1</f>
        <v>297</v>
      </c>
      <c r="G167" s="191">
        <f t="shared" si="57"/>
        <v>370</v>
      </c>
      <c r="H167" s="55">
        <f t="shared" si="58"/>
        <v>197</v>
      </c>
      <c r="I167" s="192">
        <f t="shared" si="59"/>
        <v>420</v>
      </c>
      <c r="J167" s="55">
        <f t="shared" si="61"/>
        <v>97</v>
      </c>
      <c r="K167" s="191">
        <f t="shared" si="60"/>
        <v>552.9</v>
      </c>
      <c r="L167" s="191">
        <f>(G167+I167+K167)*1</f>
        <v>1342.9</v>
      </c>
      <c r="M167" s="249">
        <f t="shared" si="62"/>
        <v>1342.9</v>
      </c>
      <c r="N167" s="193">
        <f>IF((Y167&gt;0),Y167,130)*1</f>
        <v>150</v>
      </c>
      <c r="O167" s="249">
        <f t="shared" si="63"/>
        <v>0</v>
      </c>
      <c r="P167" s="191">
        <v>0</v>
      </c>
      <c r="Q167" s="191">
        <f>IF((M167&gt;0),(M167+N167+P167),(Y167)+(P167))</f>
        <v>1492.9</v>
      </c>
      <c r="R167" s="56" t="s">
        <v>57</v>
      </c>
      <c r="S167" s="117"/>
      <c r="T167" s="117"/>
      <c r="U167" s="149">
        <v>3.7</v>
      </c>
      <c r="V167" s="150">
        <v>4.2</v>
      </c>
      <c r="W167" s="149">
        <v>5.7</v>
      </c>
      <c r="X167" s="149">
        <v>60</v>
      </c>
      <c r="Y167" s="149">
        <f t="shared" si="73"/>
        <v>150</v>
      </c>
      <c r="Z167" s="149">
        <v>700</v>
      </c>
    </row>
    <row r="168" spans="1:26">
      <c r="A168" s="123"/>
      <c r="B168" s="140"/>
      <c r="C168" s="143"/>
      <c r="D168" s="250">
        <v>6643</v>
      </c>
      <c r="E168" s="250">
        <v>6643</v>
      </c>
      <c r="F168" s="251"/>
      <c r="G168" s="252"/>
      <c r="H168" s="75"/>
      <c r="I168" s="253"/>
      <c r="J168" s="75"/>
      <c r="K168" s="252"/>
      <c r="L168" s="252"/>
      <c r="M168" s="252"/>
      <c r="N168" s="221"/>
      <c r="O168" s="252"/>
      <c r="P168" s="228"/>
      <c r="Q168" s="219"/>
      <c r="R168" s="66"/>
      <c r="S168" s="117"/>
      <c r="T168" s="117"/>
      <c r="U168" s="149">
        <v>3.7</v>
      </c>
      <c r="V168" s="150">
        <v>4.2</v>
      </c>
      <c r="W168" s="149">
        <v>5.7</v>
      </c>
      <c r="X168" s="149">
        <v>60</v>
      </c>
      <c r="Y168" s="149">
        <f t="shared" si="73"/>
        <v>150</v>
      </c>
      <c r="Z168" s="149">
        <v>700</v>
      </c>
    </row>
    <row r="169" spans="1:26">
      <c r="A169" s="123"/>
      <c r="B169" s="141"/>
      <c r="C169" s="144"/>
      <c r="D169" s="254">
        <v>6577</v>
      </c>
      <c r="E169" s="254">
        <v>6513</v>
      </c>
      <c r="F169" s="255"/>
      <c r="G169" s="256"/>
      <c r="H169" s="74"/>
      <c r="I169" s="257"/>
      <c r="J169" s="74"/>
      <c r="K169" s="256"/>
      <c r="L169" s="256"/>
      <c r="M169" s="256"/>
      <c r="N169" s="223"/>
      <c r="O169" s="256"/>
      <c r="P169" s="231"/>
      <c r="Q169" s="177"/>
      <c r="R169" s="64"/>
      <c r="S169" s="117"/>
      <c r="T169" s="117"/>
      <c r="U169" s="149">
        <v>3.7</v>
      </c>
      <c r="V169" s="150">
        <v>4.2</v>
      </c>
      <c r="W169" s="149">
        <v>5.7</v>
      </c>
      <c r="X169" s="149">
        <v>60</v>
      </c>
      <c r="Y169" s="149">
        <f t="shared" si="73"/>
        <v>150</v>
      </c>
      <c r="Z169" s="149">
        <v>700</v>
      </c>
    </row>
    <row r="170" spans="1:26">
      <c r="A170" s="123"/>
      <c r="B170" s="61" t="s">
        <v>207</v>
      </c>
      <c r="C170" s="62" t="s">
        <v>208</v>
      </c>
      <c r="D170" s="224">
        <v>46809</v>
      </c>
      <c r="E170" s="224">
        <v>46445</v>
      </c>
      <c r="F170" s="166">
        <f>IF((D170&gt;E170),(D170-E170),(0))/1</f>
        <v>364</v>
      </c>
      <c r="G170" s="167">
        <f t="shared" si="57"/>
        <v>370</v>
      </c>
      <c r="H170" s="46">
        <f t="shared" si="58"/>
        <v>264</v>
      </c>
      <c r="I170" s="168">
        <f t="shared" si="59"/>
        <v>420</v>
      </c>
      <c r="J170" s="46">
        <f t="shared" si="61"/>
        <v>164</v>
      </c>
      <c r="K170" s="167">
        <f t="shared" si="60"/>
        <v>934.80000000000007</v>
      </c>
      <c r="L170" s="167">
        <f>(G170+I170+K170)*1</f>
        <v>1724.8000000000002</v>
      </c>
      <c r="M170" s="167">
        <f t="shared" si="62"/>
        <v>1724.8000000000002</v>
      </c>
      <c r="N170" s="169">
        <f>IF((Y170&gt;0),Y170,130)*1</f>
        <v>150</v>
      </c>
      <c r="O170" s="167">
        <f t="shared" si="63"/>
        <v>0</v>
      </c>
      <c r="P170" s="167">
        <v>0</v>
      </c>
      <c r="Q170" s="167">
        <f>IF((M170&gt;0),(M170+N170+P170),(Y170)+(P170))</f>
        <v>1874.8000000000002</v>
      </c>
      <c r="R170" s="47" t="s">
        <v>57</v>
      </c>
      <c r="S170" s="117"/>
      <c r="T170" s="117"/>
      <c r="U170" s="149">
        <v>3.7</v>
      </c>
      <c r="V170" s="150">
        <v>4.2</v>
      </c>
      <c r="W170" s="149">
        <v>5.7</v>
      </c>
      <c r="X170" s="149">
        <v>60</v>
      </c>
      <c r="Y170" s="149">
        <f t="shared" si="73"/>
        <v>150</v>
      </c>
      <c r="Z170" s="149">
        <v>700</v>
      </c>
    </row>
    <row r="171" spans="1:26">
      <c r="A171" s="123"/>
      <c r="B171" s="124" t="s">
        <v>209</v>
      </c>
      <c r="C171" s="126" t="s">
        <v>210</v>
      </c>
      <c r="D171" s="226">
        <v>21885</v>
      </c>
      <c r="E171" s="226">
        <v>21841</v>
      </c>
      <c r="F171" s="190">
        <f>IF((D171&gt;E171),(D171-E171)+(D172-E172)+(D173-E173),(0))/1</f>
        <v>737</v>
      </c>
      <c r="G171" s="258">
        <f t="shared" si="57"/>
        <v>370</v>
      </c>
      <c r="H171" s="68">
        <f t="shared" si="58"/>
        <v>637</v>
      </c>
      <c r="I171" s="259">
        <f t="shared" si="59"/>
        <v>420</v>
      </c>
      <c r="J171" s="68">
        <f t="shared" si="61"/>
        <v>537</v>
      </c>
      <c r="K171" s="258">
        <f t="shared" si="60"/>
        <v>3060.9</v>
      </c>
      <c r="L171" s="191">
        <f>(G171+I171+K171)*1</f>
        <v>3850.9</v>
      </c>
      <c r="M171" s="191">
        <f t="shared" si="62"/>
        <v>3850.9</v>
      </c>
      <c r="N171" s="193">
        <f>IF((Y171&gt;0),Y171,130)*1</f>
        <v>150</v>
      </c>
      <c r="O171" s="191">
        <f t="shared" si="63"/>
        <v>0</v>
      </c>
      <c r="P171" s="191">
        <v>0</v>
      </c>
      <c r="Q171" s="191">
        <f>IF((M171&gt;0),(M171+N171+P171),(Y171)+(P171))</f>
        <v>4000.9</v>
      </c>
      <c r="R171" s="56" t="s">
        <v>57</v>
      </c>
      <c r="S171" s="117"/>
      <c r="T171" s="117"/>
      <c r="U171" s="149">
        <v>3.7</v>
      </c>
      <c r="V171" s="150">
        <v>4.2</v>
      </c>
      <c r="W171" s="149">
        <v>5.7</v>
      </c>
      <c r="X171" s="149">
        <v>60</v>
      </c>
      <c r="Y171" s="149">
        <f t="shared" si="73"/>
        <v>150</v>
      </c>
      <c r="Z171" s="149">
        <v>700</v>
      </c>
    </row>
    <row r="172" spans="1:26">
      <c r="A172" s="123"/>
      <c r="B172" s="124"/>
      <c r="C172" s="126"/>
      <c r="D172" s="227">
        <v>10681</v>
      </c>
      <c r="E172" s="227">
        <v>10666</v>
      </c>
      <c r="F172" s="195"/>
      <c r="G172" s="228"/>
      <c r="H172" s="65"/>
      <c r="I172" s="229"/>
      <c r="J172" s="65"/>
      <c r="K172" s="228"/>
      <c r="L172" s="228"/>
      <c r="M172" s="228"/>
      <c r="N172" s="221"/>
      <c r="O172" s="228"/>
      <c r="P172" s="228"/>
      <c r="Q172" s="219"/>
      <c r="R172" s="66"/>
      <c r="S172" s="117"/>
      <c r="T172" s="117"/>
      <c r="U172" s="149">
        <v>3.7</v>
      </c>
      <c r="V172" s="150">
        <v>4.2</v>
      </c>
      <c r="W172" s="149">
        <v>5.7</v>
      </c>
      <c r="X172" s="149">
        <v>60</v>
      </c>
      <c r="Y172" s="149">
        <f t="shared" si="73"/>
        <v>150</v>
      </c>
      <c r="Z172" s="149">
        <v>700</v>
      </c>
    </row>
    <row r="173" spans="1:26">
      <c r="A173" s="123"/>
      <c r="B173" s="124"/>
      <c r="C173" s="126"/>
      <c r="D173" s="230">
        <v>19369</v>
      </c>
      <c r="E173" s="230">
        <v>18691</v>
      </c>
      <c r="F173" s="200"/>
      <c r="G173" s="231"/>
      <c r="H173" s="63"/>
      <c r="I173" s="232"/>
      <c r="J173" s="63"/>
      <c r="K173" s="231"/>
      <c r="L173" s="231"/>
      <c r="M173" s="231"/>
      <c r="N173" s="223"/>
      <c r="O173" s="231"/>
      <c r="P173" s="231"/>
      <c r="Q173" s="177"/>
      <c r="R173" s="64"/>
      <c r="S173" s="117"/>
      <c r="T173" s="117"/>
      <c r="U173" s="149">
        <v>3.7</v>
      </c>
      <c r="V173" s="150">
        <v>4.2</v>
      </c>
      <c r="W173" s="149">
        <v>5.7</v>
      </c>
      <c r="X173" s="149">
        <v>60</v>
      </c>
      <c r="Y173" s="149">
        <f t="shared" si="73"/>
        <v>150</v>
      </c>
      <c r="Z173" s="149">
        <v>700</v>
      </c>
    </row>
    <row r="174" spans="1:26">
      <c r="A174" s="123"/>
      <c r="B174" s="124" t="s">
        <v>211</v>
      </c>
      <c r="C174" s="125" t="s">
        <v>212</v>
      </c>
      <c r="D174" s="226">
        <v>4342</v>
      </c>
      <c r="E174" s="226">
        <v>4255</v>
      </c>
      <c r="F174" s="190">
        <f>IF((D174&gt;E174),(D174-E174)+(D175-E175)+(D176-E176),(0))/1</f>
        <v>305</v>
      </c>
      <c r="G174" s="191">
        <f t="shared" si="57"/>
        <v>370</v>
      </c>
      <c r="H174" s="55">
        <f t="shared" si="58"/>
        <v>205</v>
      </c>
      <c r="I174" s="192">
        <f t="shared" si="59"/>
        <v>420</v>
      </c>
      <c r="J174" s="55">
        <f t="shared" si="61"/>
        <v>105</v>
      </c>
      <c r="K174" s="191">
        <f t="shared" si="60"/>
        <v>598.5</v>
      </c>
      <c r="L174" s="191">
        <f>(G174+I174+K174)*1</f>
        <v>1388.5</v>
      </c>
      <c r="M174" s="191">
        <f t="shared" si="62"/>
        <v>1388.5</v>
      </c>
      <c r="N174" s="193">
        <f>IF((Y174&gt;0),Y174,130)*1</f>
        <v>150</v>
      </c>
      <c r="O174" s="191">
        <f t="shared" si="63"/>
        <v>0</v>
      </c>
      <c r="P174" s="191">
        <v>0</v>
      </c>
      <c r="Q174" s="191">
        <f>IF((M174&gt;0),(M174+N174+P174),(Y174)+(P174))</f>
        <v>1538.5</v>
      </c>
      <c r="R174" s="56" t="s">
        <v>57</v>
      </c>
      <c r="S174" s="117"/>
      <c r="T174" s="117"/>
      <c r="U174" s="149">
        <v>3.7</v>
      </c>
      <c r="V174" s="150">
        <v>4.2</v>
      </c>
      <c r="W174" s="149">
        <v>5.7</v>
      </c>
      <c r="X174" s="149">
        <v>60</v>
      </c>
      <c r="Y174" s="149">
        <f t="shared" si="73"/>
        <v>150</v>
      </c>
      <c r="Z174" s="149">
        <v>700</v>
      </c>
    </row>
    <row r="175" spans="1:26">
      <c r="A175" s="123"/>
      <c r="B175" s="124"/>
      <c r="C175" s="125"/>
      <c r="D175" s="227">
        <v>7022</v>
      </c>
      <c r="E175" s="227">
        <v>6812</v>
      </c>
      <c r="F175" s="238"/>
      <c r="G175" s="260"/>
      <c r="H175" s="57"/>
      <c r="I175" s="261"/>
      <c r="J175" s="57"/>
      <c r="K175" s="260"/>
      <c r="L175" s="260"/>
      <c r="M175" s="260"/>
      <c r="N175" s="221"/>
      <c r="O175" s="260"/>
      <c r="P175" s="228"/>
      <c r="Q175" s="219"/>
      <c r="R175" s="66"/>
      <c r="S175" s="117"/>
      <c r="T175" s="117"/>
      <c r="U175" s="149">
        <v>3.7</v>
      </c>
      <c r="V175" s="150">
        <v>4.2</v>
      </c>
      <c r="W175" s="149">
        <v>5.7</v>
      </c>
      <c r="X175" s="149">
        <v>60</v>
      </c>
      <c r="Y175" s="149">
        <f t="shared" si="73"/>
        <v>150</v>
      </c>
      <c r="Z175" s="149">
        <v>700</v>
      </c>
    </row>
    <row r="176" spans="1:26">
      <c r="A176" s="123"/>
      <c r="B176" s="124"/>
      <c r="C176" s="125"/>
      <c r="D176" s="230">
        <v>152</v>
      </c>
      <c r="E176" s="230">
        <v>144</v>
      </c>
      <c r="F176" s="239"/>
      <c r="G176" s="262"/>
      <c r="H176" s="54"/>
      <c r="I176" s="263"/>
      <c r="J176" s="54"/>
      <c r="K176" s="262"/>
      <c r="L176" s="262"/>
      <c r="M176" s="262"/>
      <c r="N176" s="223"/>
      <c r="O176" s="262"/>
      <c r="P176" s="231"/>
      <c r="Q176" s="177"/>
      <c r="R176" s="64"/>
      <c r="S176" s="117"/>
      <c r="T176" s="117"/>
      <c r="U176" s="149">
        <v>3.7</v>
      </c>
      <c r="V176" s="150">
        <v>4.2</v>
      </c>
      <c r="W176" s="149">
        <v>5.7</v>
      </c>
      <c r="X176" s="149">
        <v>60</v>
      </c>
      <c r="Y176" s="149">
        <f t="shared" si="73"/>
        <v>150</v>
      </c>
      <c r="Z176" s="149">
        <v>700</v>
      </c>
    </row>
    <row r="177" spans="1:26">
      <c r="A177" s="123"/>
      <c r="D177" s="264"/>
      <c r="E177" s="264"/>
      <c r="F177" s="264"/>
      <c r="G177" s="264"/>
      <c r="H177" s="264"/>
      <c r="I177" s="264"/>
      <c r="J177" s="264"/>
      <c r="K177" s="264"/>
      <c r="L177" s="264"/>
      <c r="M177" s="265"/>
      <c r="N177" s="212"/>
      <c r="O177" s="265"/>
      <c r="P177" s="210"/>
      <c r="Q177" s="210"/>
      <c r="S177" s="117"/>
      <c r="T177" s="117"/>
      <c r="U177" s="117"/>
      <c r="V177" s="117"/>
      <c r="W177" s="117"/>
      <c r="X177" s="117"/>
      <c r="Y177" s="117"/>
      <c r="Z177" s="117"/>
    </row>
    <row r="178" spans="1:26">
      <c r="A178" s="123"/>
      <c r="B178" s="19"/>
      <c r="C178" s="20"/>
      <c r="D178" s="266"/>
      <c r="E178" s="266"/>
      <c r="F178" s="209"/>
      <c r="G178" s="210"/>
      <c r="H178" s="15"/>
      <c r="I178" s="211"/>
      <c r="J178" s="15"/>
      <c r="K178" s="210"/>
      <c r="L178" s="210"/>
      <c r="M178" s="247"/>
      <c r="N178" s="267"/>
      <c r="O178" s="247"/>
      <c r="P178" s="247"/>
      <c r="Q178" s="247"/>
      <c r="R178" s="10"/>
      <c r="S178" s="117"/>
      <c r="T178" s="117"/>
      <c r="U178" s="149"/>
      <c r="V178" s="150"/>
      <c r="W178" s="149"/>
      <c r="X178" s="149"/>
      <c r="Y178" s="149"/>
      <c r="Z178" s="149"/>
    </row>
    <row r="179" spans="1:26">
      <c r="A179" s="123"/>
      <c r="B179" s="61" t="s">
        <v>116</v>
      </c>
      <c r="C179" s="62" t="s">
        <v>214</v>
      </c>
      <c r="D179" s="225"/>
      <c r="E179" s="225"/>
      <c r="F179" s="171">
        <f>IF((D179&gt;E179),(D179-E179),(0))/1</f>
        <v>0</v>
      </c>
      <c r="G179" s="172">
        <f>IF((F179&gt;100),(100*U179), (F179*U179))</f>
        <v>0</v>
      </c>
      <c r="H179" s="49">
        <f>IF((F179&gt;100),(F179-100),(0))</f>
        <v>0</v>
      </c>
      <c r="I179" s="173">
        <f>IF((H179&gt;100),(100*V179),(H179*V179))</f>
        <v>0</v>
      </c>
      <c r="J179" s="49">
        <f>IF((H179&gt;100),(H179-100),(0))</f>
        <v>0</v>
      </c>
      <c r="K179" s="172">
        <f>IF((J179&gt;0),(J179*W179),(0))</f>
        <v>0</v>
      </c>
      <c r="L179" s="172">
        <f>(G179+I179+K179)*1</f>
        <v>0</v>
      </c>
      <c r="M179" s="172">
        <f>L179</f>
        <v>0</v>
      </c>
      <c r="N179" s="174">
        <f>IF((Y179&gt;0),Y179,130)*1</f>
        <v>150</v>
      </c>
      <c r="O179" s="172">
        <f>IF((F179&gt;0),0,(Y179))</f>
        <v>150</v>
      </c>
      <c r="P179" s="172">
        <v>0</v>
      </c>
      <c r="Q179" s="172">
        <f>IF((M179&gt;0),(M179+N179+P179),(Y179)+(P179))</f>
        <v>150</v>
      </c>
      <c r="R179" s="47" t="s">
        <v>57</v>
      </c>
      <c r="S179" s="117"/>
      <c r="T179" s="117"/>
      <c r="U179" s="149">
        <v>3.7</v>
      </c>
      <c r="V179" s="150">
        <v>4.2</v>
      </c>
      <c r="W179" s="149">
        <v>5.7</v>
      </c>
      <c r="X179" s="149">
        <v>60</v>
      </c>
      <c r="Y179" s="149">
        <f>2.5*60</f>
        <v>150</v>
      </c>
      <c r="Z179" s="149">
        <v>700</v>
      </c>
    </row>
    <row r="180" spans="1:26">
      <c r="A180" s="123"/>
      <c r="B180" s="61" t="s">
        <v>215</v>
      </c>
      <c r="C180" s="62" t="s">
        <v>216</v>
      </c>
      <c r="D180" s="224">
        <v>1578</v>
      </c>
      <c r="E180" s="224">
        <v>1430</v>
      </c>
      <c r="F180" s="166">
        <f>IF((D180&gt;E180),(D180-E180),(0))/1</f>
        <v>148</v>
      </c>
      <c r="G180" s="167">
        <f t="shared" si="57"/>
        <v>370</v>
      </c>
      <c r="H180" s="46">
        <f t="shared" si="58"/>
        <v>48</v>
      </c>
      <c r="I180" s="168">
        <f t="shared" si="59"/>
        <v>201.60000000000002</v>
      </c>
      <c r="J180" s="46">
        <f t="shared" si="61"/>
        <v>0</v>
      </c>
      <c r="K180" s="167">
        <f t="shared" si="60"/>
        <v>0</v>
      </c>
      <c r="L180" s="167">
        <f>(G180+I180+K180)*1</f>
        <v>571.6</v>
      </c>
      <c r="M180" s="167">
        <f t="shared" si="62"/>
        <v>571.6</v>
      </c>
      <c r="N180" s="169">
        <f>IF((Y180&gt;0),Y180,130)*1</f>
        <v>150</v>
      </c>
      <c r="O180" s="167">
        <f t="shared" si="63"/>
        <v>0</v>
      </c>
      <c r="P180" s="167">
        <v>0</v>
      </c>
      <c r="Q180" s="167">
        <f>IF((M180&gt;0),(M180+N180+P180),(Y180)+(P180))</f>
        <v>721.6</v>
      </c>
      <c r="R180" s="47" t="s">
        <v>57</v>
      </c>
      <c r="S180" s="117"/>
      <c r="T180" s="117"/>
      <c r="U180" s="149">
        <v>3.7</v>
      </c>
      <c r="V180" s="150">
        <v>4.2</v>
      </c>
      <c r="W180" s="149">
        <v>5.7</v>
      </c>
      <c r="X180" s="149">
        <v>60</v>
      </c>
      <c r="Y180" s="149">
        <f t="shared" ref="Y180:Y186" si="75">2.5*60</f>
        <v>150</v>
      </c>
      <c r="Z180" s="149">
        <v>700</v>
      </c>
    </row>
    <row r="181" spans="1:26">
      <c r="A181" s="123"/>
      <c r="B181" s="61" t="s">
        <v>116</v>
      </c>
      <c r="C181" s="62" t="s">
        <v>217</v>
      </c>
      <c r="D181" s="225"/>
      <c r="E181" s="225"/>
      <c r="F181" s="171">
        <f t="shared" ref="F181:F186" si="76">IF((D181&gt;E181),(D181-E181),(0))/1</f>
        <v>0</v>
      </c>
      <c r="G181" s="172">
        <f t="shared" si="57"/>
        <v>0</v>
      </c>
      <c r="H181" s="49">
        <f t="shared" si="58"/>
        <v>0</v>
      </c>
      <c r="I181" s="173">
        <f t="shared" si="59"/>
        <v>0</v>
      </c>
      <c r="J181" s="49">
        <f t="shared" si="61"/>
        <v>0</v>
      </c>
      <c r="K181" s="172">
        <f t="shared" si="60"/>
        <v>0</v>
      </c>
      <c r="L181" s="172">
        <f t="shared" ref="L181:L186" si="77">(G181+I181+K181)*1</f>
        <v>0</v>
      </c>
      <c r="M181" s="172">
        <f t="shared" si="62"/>
        <v>0</v>
      </c>
      <c r="N181" s="174">
        <f t="shared" ref="N181:N186" si="78">IF((Y181&gt;0),Y181,130)*1</f>
        <v>150</v>
      </c>
      <c r="O181" s="172">
        <f t="shared" si="63"/>
        <v>150</v>
      </c>
      <c r="P181" s="172">
        <v>0</v>
      </c>
      <c r="Q181" s="172">
        <f t="shared" ref="Q181:Q186" si="79">IF((M181&gt;0),(M181+N181+P181),(Y181)+(P181))</f>
        <v>150</v>
      </c>
      <c r="R181" s="47" t="s">
        <v>57</v>
      </c>
      <c r="S181" s="117"/>
      <c r="T181" s="117"/>
      <c r="U181" s="149">
        <v>3.7</v>
      </c>
      <c r="V181" s="150">
        <v>4.2</v>
      </c>
      <c r="W181" s="149">
        <v>5.7</v>
      </c>
      <c r="X181" s="149">
        <v>60</v>
      </c>
      <c r="Y181" s="149">
        <f t="shared" si="75"/>
        <v>150</v>
      </c>
      <c r="Z181" s="149">
        <v>700</v>
      </c>
    </row>
    <row r="182" spans="1:26">
      <c r="A182" s="123"/>
      <c r="B182" s="61" t="s">
        <v>284</v>
      </c>
      <c r="C182" s="62" t="s">
        <v>218</v>
      </c>
      <c r="D182" s="224">
        <v>2066</v>
      </c>
      <c r="E182" s="224">
        <v>2060</v>
      </c>
      <c r="F182" s="166">
        <f t="shared" si="76"/>
        <v>6</v>
      </c>
      <c r="G182" s="167">
        <f t="shared" si="57"/>
        <v>22.200000000000003</v>
      </c>
      <c r="H182" s="46">
        <f t="shared" si="58"/>
        <v>0</v>
      </c>
      <c r="I182" s="168">
        <f t="shared" si="59"/>
        <v>0</v>
      </c>
      <c r="J182" s="46">
        <f t="shared" si="61"/>
        <v>0</v>
      </c>
      <c r="K182" s="167">
        <f t="shared" si="60"/>
        <v>0</v>
      </c>
      <c r="L182" s="167">
        <f t="shared" si="77"/>
        <v>22.200000000000003</v>
      </c>
      <c r="M182" s="167">
        <f t="shared" si="62"/>
        <v>22.200000000000003</v>
      </c>
      <c r="N182" s="169">
        <f t="shared" si="78"/>
        <v>150</v>
      </c>
      <c r="O182" s="167">
        <f t="shared" si="63"/>
        <v>0</v>
      </c>
      <c r="P182" s="167">
        <v>0</v>
      </c>
      <c r="Q182" s="167">
        <f t="shared" si="79"/>
        <v>172.2</v>
      </c>
      <c r="R182" s="47" t="s">
        <v>57</v>
      </c>
      <c r="S182" s="117" t="s">
        <v>282</v>
      </c>
      <c r="T182" s="117"/>
      <c r="U182" s="149">
        <v>3.7</v>
      </c>
      <c r="V182" s="150">
        <v>4.2</v>
      </c>
      <c r="W182" s="149">
        <v>5.7</v>
      </c>
      <c r="X182" s="149">
        <v>60</v>
      </c>
      <c r="Y182" s="149">
        <f t="shared" si="75"/>
        <v>150</v>
      </c>
      <c r="Z182" s="149">
        <v>700</v>
      </c>
    </row>
    <row r="183" spans="1:26">
      <c r="A183" s="123" t="s">
        <v>222</v>
      </c>
      <c r="B183" s="124" t="s">
        <v>293</v>
      </c>
      <c r="C183" s="125" t="s">
        <v>219</v>
      </c>
      <c r="D183" s="226">
        <v>3921</v>
      </c>
      <c r="E183" s="226">
        <v>3917</v>
      </c>
      <c r="F183" s="190">
        <f>IF((D183&gt;E183),(D183-E183)+(D184-E184)+(D185-E185),(0))/1</f>
        <v>4</v>
      </c>
      <c r="G183" s="191">
        <f t="shared" si="57"/>
        <v>14.8</v>
      </c>
      <c r="H183" s="55">
        <f t="shared" si="58"/>
        <v>0</v>
      </c>
      <c r="I183" s="192">
        <f t="shared" si="59"/>
        <v>0</v>
      </c>
      <c r="J183" s="55">
        <f t="shared" si="61"/>
        <v>0</v>
      </c>
      <c r="K183" s="191">
        <f t="shared" si="60"/>
        <v>0</v>
      </c>
      <c r="L183" s="191">
        <f t="shared" si="77"/>
        <v>14.8</v>
      </c>
      <c r="M183" s="191">
        <f t="shared" si="62"/>
        <v>14.8</v>
      </c>
      <c r="N183" s="193">
        <f t="shared" si="78"/>
        <v>150</v>
      </c>
      <c r="O183" s="191">
        <f t="shared" si="63"/>
        <v>0</v>
      </c>
      <c r="P183" s="191">
        <v>0</v>
      </c>
      <c r="Q183" s="191">
        <f t="shared" si="79"/>
        <v>164.8</v>
      </c>
      <c r="R183" s="56" t="s">
        <v>57</v>
      </c>
      <c r="S183" s="117"/>
      <c r="T183" s="117"/>
      <c r="U183" s="149">
        <v>3.7</v>
      </c>
      <c r="V183" s="150">
        <v>4.2</v>
      </c>
      <c r="W183" s="149">
        <v>5.7</v>
      </c>
      <c r="X183" s="149">
        <v>60</v>
      </c>
      <c r="Y183" s="149">
        <f t="shared" si="75"/>
        <v>150</v>
      </c>
      <c r="Z183" s="149">
        <v>700</v>
      </c>
    </row>
    <row r="184" spans="1:26">
      <c r="A184" s="123"/>
      <c r="B184" s="124"/>
      <c r="C184" s="125"/>
      <c r="D184" s="227">
        <v>6641</v>
      </c>
      <c r="E184" s="227">
        <v>6641</v>
      </c>
      <c r="F184" s="195"/>
      <c r="G184" s="228"/>
      <c r="H184" s="65"/>
      <c r="I184" s="229"/>
      <c r="J184" s="65"/>
      <c r="K184" s="228"/>
      <c r="L184" s="228"/>
      <c r="M184" s="228"/>
      <c r="N184" s="240"/>
      <c r="O184" s="228"/>
      <c r="P184" s="228"/>
      <c r="Q184" s="228"/>
      <c r="R184" s="66"/>
      <c r="S184" s="117"/>
      <c r="T184" s="117"/>
      <c r="U184" s="149">
        <v>3.7</v>
      </c>
      <c r="V184" s="150">
        <v>4.2</v>
      </c>
      <c r="W184" s="149">
        <v>5.7</v>
      </c>
      <c r="X184" s="149">
        <v>60</v>
      </c>
      <c r="Y184" s="149">
        <f t="shared" si="75"/>
        <v>150</v>
      </c>
      <c r="Z184" s="149">
        <v>700</v>
      </c>
    </row>
    <row r="185" spans="1:26">
      <c r="A185" s="123"/>
      <c r="B185" s="124"/>
      <c r="C185" s="125"/>
      <c r="D185" s="230">
        <v>8785</v>
      </c>
      <c r="E185" s="230">
        <v>8785</v>
      </c>
      <c r="F185" s="200"/>
      <c r="G185" s="231"/>
      <c r="H185" s="63"/>
      <c r="I185" s="232"/>
      <c r="J185" s="63"/>
      <c r="K185" s="231"/>
      <c r="L185" s="231"/>
      <c r="M185" s="231"/>
      <c r="N185" s="241"/>
      <c r="O185" s="231"/>
      <c r="P185" s="231"/>
      <c r="Q185" s="231"/>
      <c r="R185" s="64"/>
      <c r="S185" s="117"/>
      <c r="T185" s="117"/>
      <c r="U185" s="149">
        <v>3.7</v>
      </c>
      <c r="V185" s="150">
        <v>4.2</v>
      </c>
      <c r="W185" s="149">
        <v>5.7</v>
      </c>
      <c r="X185" s="149">
        <v>60</v>
      </c>
      <c r="Y185" s="149">
        <f t="shared" si="75"/>
        <v>150</v>
      </c>
      <c r="Z185" s="149">
        <v>700</v>
      </c>
    </row>
    <row r="186" spans="1:26">
      <c r="A186" s="123"/>
      <c r="B186" s="61" t="s">
        <v>220</v>
      </c>
      <c r="C186" s="62" t="s">
        <v>221</v>
      </c>
      <c r="D186" s="224">
        <v>16727</v>
      </c>
      <c r="E186" s="224">
        <v>16525</v>
      </c>
      <c r="F186" s="166">
        <f t="shared" si="76"/>
        <v>202</v>
      </c>
      <c r="G186" s="188">
        <f t="shared" si="57"/>
        <v>370</v>
      </c>
      <c r="H186" s="79">
        <f t="shared" si="58"/>
        <v>102</v>
      </c>
      <c r="I186" s="189">
        <f t="shared" si="59"/>
        <v>420</v>
      </c>
      <c r="J186" s="79">
        <f t="shared" si="61"/>
        <v>2</v>
      </c>
      <c r="K186" s="188">
        <f t="shared" si="60"/>
        <v>11.4</v>
      </c>
      <c r="L186" s="167">
        <f t="shared" si="77"/>
        <v>801.4</v>
      </c>
      <c r="M186" s="167">
        <f t="shared" si="62"/>
        <v>801.4</v>
      </c>
      <c r="N186" s="169">
        <f t="shared" si="78"/>
        <v>150</v>
      </c>
      <c r="O186" s="167">
        <f t="shared" si="63"/>
        <v>0</v>
      </c>
      <c r="P186" s="167">
        <v>0</v>
      </c>
      <c r="Q186" s="167">
        <f t="shared" si="79"/>
        <v>951.4</v>
      </c>
      <c r="R186" s="47" t="s">
        <v>57</v>
      </c>
      <c r="S186" s="117"/>
      <c r="T186" s="117"/>
      <c r="U186" s="149">
        <v>3.7</v>
      </c>
      <c r="V186" s="150">
        <v>4.2</v>
      </c>
      <c r="W186" s="149">
        <v>5.7</v>
      </c>
      <c r="X186" s="149">
        <v>60</v>
      </c>
      <c r="Y186" s="149">
        <f t="shared" si="75"/>
        <v>150</v>
      </c>
      <c r="Z186" s="149">
        <v>700</v>
      </c>
    </row>
    <row r="187" spans="1:26">
      <c r="A187" s="18"/>
      <c r="B187" s="19"/>
      <c r="C187" s="89"/>
      <c r="D187" s="268"/>
      <c r="E187" s="268"/>
      <c r="F187" s="209"/>
      <c r="G187" s="210"/>
      <c r="H187" s="15"/>
      <c r="I187" s="211"/>
      <c r="J187" s="15"/>
      <c r="K187" s="210"/>
      <c r="L187" s="210"/>
      <c r="M187" s="210"/>
      <c r="N187" s="212"/>
      <c r="O187" s="210"/>
      <c r="P187" s="210"/>
      <c r="Q187" s="210"/>
      <c r="R187" s="10"/>
      <c r="S187" s="117"/>
      <c r="T187" s="117"/>
      <c r="U187" s="149"/>
      <c r="V187" s="150"/>
      <c r="W187" s="149"/>
      <c r="X187" s="149"/>
      <c r="Y187" s="149"/>
      <c r="Z187" s="149"/>
    </row>
    <row r="188" spans="1:26">
      <c r="A188" s="18"/>
      <c r="B188" s="19"/>
      <c r="C188" s="90"/>
      <c r="D188" s="269"/>
      <c r="E188" s="269"/>
      <c r="F188" s="209"/>
      <c r="G188" s="210"/>
      <c r="H188" s="15"/>
      <c r="I188" s="211"/>
      <c r="J188" s="15"/>
      <c r="K188" s="210"/>
      <c r="L188" s="210"/>
      <c r="M188" s="210"/>
      <c r="N188" s="212"/>
      <c r="O188" s="210"/>
      <c r="P188" s="210"/>
      <c r="Q188" s="210"/>
      <c r="R188" s="10"/>
      <c r="S188" s="117"/>
      <c r="T188" s="117"/>
      <c r="U188" s="149"/>
      <c r="V188" s="150"/>
      <c r="W188" s="149"/>
      <c r="X188" s="149"/>
      <c r="Y188" s="149"/>
      <c r="Z188" s="149"/>
    </row>
    <row r="189" spans="1:26">
      <c r="A189" s="18"/>
      <c r="B189" s="19"/>
      <c r="C189" s="90"/>
      <c r="D189" s="269"/>
      <c r="E189" s="269"/>
      <c r="F189" s="209"/>
      <c r="G189" s="210"/>
      <c r="H189" s="15"/>
      <c r="I189" s="211"/>
      <c r="J189" s="15"/>
      <c r="K189" s="210"/>
      <c r="L189" s="210"/>
      <c r="M189" s="210"/>
      <c r="N189" s="212"/>
      <c r="O189" s="210"/>
      <c r="P189" s="210"/>
      <c r="Q189" s="210"/>
      <c r="R189" s="10"/>
      <c r="S189" s="117"/>
      <c r="T189" s="117"/>
      <c r="U189" s="149"/>
      <c r="V189" s="150"/>
      <c r="W189" s="149"/>
      <c r="X189" s="149"/>
      <c r="Y189" s="149"/>
      <c r="Z189" s="149"/>
    </row>
    <row r="190" spans="1:26">
      <c r="A190" s="18"/>
      <c r="B190" s="19"/>
      <c r="C190" s="90"/>
      <c r="D190" s="269"/>
      <c r="E190" s="269"/>
      <c r="F190" s="209"/>
      <c r="G190" s="210"/>
      <c r="H190" s="15"/>
      <c r="I190" s="211"/>
      <c r="J190" s="15"/>
      <c r="K190" s="210"/>
      <c r="L190" s="210"/>
      <c r="M190" s="210"/>
      <c r="N190" s="212"/>
      <c r="O190" s="210"/>
      <c r="P190" s="210"/>
      <c r="Q190" s="210"/>
      <c r="R190" s="10"/>
      <c r="S190" s="117"/>
      <c r="T190" s="117"/>
      <c r="U190" s="149"/>
      <c r="V190" s="150"/>
      <c r="W190" s="149"/>
      <c r="X190" s="149"/>
      <c r="Y190" s="149"/>
      <c r="Z190" s="149"/>
    </row>
    <row r="191" spans="1:26">
      <c r="A191" s="18"/>
      <c r="B191" s="19"/>
      <c r="C191" s="90"/>
      <c r="D191" s="269"/>
      <c r="E191" s="269"/>
      <c r="F191" s="209"/>
      <c r="G191" s="210"/>
      <c r="H191" s="15"/>
      <c r="I191" s="211"/>
      <c r="J191" s="15"/>
      <c r="K191" s="210"/>
      <c r="L191" s="210"/>
      <c r="M191" s="210"/>
      <c r="N191" s="212"/>
      <c r="O191" s="210"/>
      <c r="P191" s="210"/>
      <c r="Q191" s="210"/>
      <c r="R191" s="10"/>
      <c r="S191" s="117"/>
      <c r="T191" s="117"/>
      <c r="U191" s="149"/>
      <c r="V191" s="150"/>
      <c r="W191" s="149"/>
      <c r="X191" s="149"/>
      <c r="Y191" s="149"/>
      <c r="Z191" s="149"/>
    </row>
    <row r="192" spans="1:26">
      <c r="A192" s="18"/>
      <c r="B192" s="19"/>
      <c r="C192" s="90"/>
      <c r="D192" s="269"/>
      <c r="E192" s="269"/>
      <c r="F192" s="209"/>
      <c r="G192" s="210"/>
      <c r="H192" s="15"/>
      <c r="I192" s="211"/>
      <c r="J192" s="15"/>
      <c r="K192" s="210"/>
      <c r="L192" s="210"/>
      <c r="M192" s="210"/>
      <c r="N192" s="212"/>
      <c r="O192" s="210"/>
      <c r="P192" s="210"/>
      <c r="Q192" s="210"/>
      <c r="R192" s="10"/>
      <c r="S192" s="117"/>
      <c r="T192" s="117"/>
      <c r="U192" s="149"/>
      <c r="V192" s="150"/>
      <c r="W192" s="149"/>
      <c r="X192" s="149"/>
      <c r="Y192" s="149"/>
      <c r="Z192" s="149"/>
    </row>
    <row r="193" spans="1:26">
      <c r="A193" s="18"/>
      <c r="B193" s="19"/>
      <c r="C193" s="90"/>
      <c r="D193" s="269"/>
      <c r="E193" s="269"/>
      <c r="F193" s="209"/>
      <c r="G193" s="210"/>
      <c r="H193" s="15"/>
      <c r="I193" s="211"/>
      <c r="J193" s="15"/>
      <c r="K193" s="210"/>
      <c r="L193" s="210"/>
      <c r="M193" s="210"/>
      <c r="N193" s="212"/>
      <c r="O193" s="210"/>
      <c r="P193" s="210"/>
      <c r="Q193" s="210"/>
      <c r="R193" s="10"/>
      <c r="S193" s="117"/>
      <c r="T193" s="117"/>
      <c r="U193" s="149"/>
      <c r="V193" s="150"/>
      <c r="W193" s="149"/>
      <c r="X193" s="149"/>
      <c r="Y193" s="149"/>
      <c r="Z193" s="149"/>
    </row>
    <row r="194" spans="1:26">
      <c r="A194" s="18"/>
      <c r="B194" s="19"/>
      <c r="C194" s="90"/>
      <c r="D194" s="269"/>
      <c r="E194" s="269"/>
      <c r="F194" s="209"/>
      <c r="G194" s="210"/>
      <c r="H194" s="15"/>
      <c r="I194" s="211"/>
      <c r="J194" s="15"/>
      <c r="K194" s="210"/>
      <c r="L194" s="210"/>
      <c r="M194" s="210"/>
      <c r="N194" s="212"/>
      <c r="O194" s="210"/>
      <c r="P194" s="210"/>
      <c r="Q194" s="210"/>
      <c r="R194" s="10"/>
      <c r="S194" s="117"/>
      <c r="T194" s="117"/>
      <c r="U194" s="149"/>
      <c r="V194" s="150"/>
      <c r="W194" s="149"/>
      <c r="X194" s="149"/>
      <c r="Y194" s="149"/>
      <c r="Z194" s="149"/>
    </row>
    <row r="195" spans="1:26">
      <c r="A195" s="18"/>
      <c r="B195" s="19"/>
      <c r="C195" s="90"/>
      <c r="D195" s="269"/>
      <c r="E195" s="269"/>
      <c r="F195" s="209"/>
      <c r="G195" s="210"/>
      <c r="H195" s="15"/>
      <c r="I195" s="211"/>
      <c r="J195" s="15"/>
      <c r="K195" s="210"/>
      <c r="L195" s="210"/>
      <c r="M195" s="210"/>
      <c r="N195" s="212"/>
      <c r="O195" s="210"/>
      <c r="P195" s="210"/>
      <c r="Q195" s="210"/>
      <c r="R195" s="10"/>
      <c r="S195" s="117"/>
      <c r="T195" s="117"/>
      <c r="U195" s="149"/>
      <c r="V195" s="150"/>
      <c r="W195" s="149"/>
      <c r="X195" s="149"/>
      <c r="Y195" s="149"/>
      <c r="Z195" s="149"/>
    </row>
    <row r="196" spans="1:26">
      <c r="A196" s="18"/>
      <c r="B196" s="19"/>
      <c r="C196" s="90"/>
      <c r="D196" s="269"/>
      <c r="E196" s="269"/>
      <c r="F196" s="209"/>
      <c r="G196" s="210"/>
      <c r="H196" s="15"/>
      <c r="I196" s="211"/>
      <c r="J196" s="15"/>
      <c r="K196" s="210"/>
      <c r="L196" s="210"/>
      <c r="M196" s="210"/>
      <c r="N196" s="212"/>
      <c r="O196" s="210"/>
      <c r="P196" s="210"/>
      <c r="Q196" s="210"/>
      <c r="R196" s="10"/>
      <c r="S196" s="117"/>
      <c r="T196" s="117"/>
      <c r="U196" s="149"/>
      <c r="V196" s="150"/>
      <c r="W196" s="149"/>
      <c r="X196" s="149"/>
      <c r="Y196" s="149"/>
      <c r="Z196" s="149"/>
    </row>
    <row r="197" spans="1:26">
      <c r="A197" s="18"/>
      <c r="B197" s="19"/>
      <c r="C197" s="90"/>
      <c r="D197" s="269"/>
      <c r="E197" s="269"/>
      <c r="F197" s="209"/>
      <c r="G197" s="210"/>
      <c r="H197" s="15"/>
      <c r="I197" s="211"/>
      <c r="J197" s="15"/>
      <c r="K197" s="210"/>
      <c r="L197" s="210"/>
      <c r="M197" s="210"/>
      <c r="N197" s="212"/>
      <c r="O197" s="210"/>
      <c r="P197" s="210"/>
      <c r="Q197" s="210"/>
      <c r="R197" s="10"/>
      <c r="S197" s="117"/>
      <c r="T197" s="117"/>
      <c r="U197" s="149"/>
      <c r="V197" s="150"/>
      <c r="W197" s="149"/>
      <c r="X197" s="149"/>
      <c r="Y197" s="149"/>
      <c r="Z197" s="149"/>
    </row>
    <row r="198" spans="1:26">
      <c r="A198" s="18"/>
      <c r="B198" s="19"/>
      <c r="C198" s="90"/>
      <c r="D198" s="269"/>
      <c r="E198" s="269"/>
      <c r="F198" s="209"/>
      <c r="G198" s="210"/>
      <c r="H198" s="15"/>
      <c r="I198" s="211"/>
      <c r="J198" s="15"/>
      <c r="K198" s="210"/>
      <c r="L198" s="210"/>
      <c r="M198" s="210"/>
      <c r="N198" s="212"/>
      <c r="O198" s="210"/>
      <c r="P198" s="210"/>
      <c r="Q198" s="210"/>
      <c r="R198" s="10"/>
      <c r="S198" s="117"/>
      <c r="T198" s="117"/>
      <c r="U198" s="149"/>
      <c r="V198" s="150"/>
      <c r="W198" s="149"/>
      <c r="X198" s="149"/>
      <c r="Y198" s="149"/>
      <c r="Z198" s="149"/>
    </row>
    <row r="199" spans="1:26">
      <c r="A199" s="18"/>
      <c r="B199" s="19"/>
      <c r="C199" s="90"/>
      <c r="D199" s="269"/>
      <c r="E199" s="269"/>
      <c r="F199" s="209"/>
      <c r="G199" s="210"/>
      <c r="H199" s="15"/>
      <c r="I199" s="211"/>
      <c r="J199" s="15"/>
      <c r="K199" s="210"/>
      <c r="L199" s="210"/>
      <c r="M199" s="210"/>
      <c r="N199" s="212"/>
      <c r="O199" s="210"/>
      <c r="P199" s="210"/>
      <c r="Q199" s="210"/>
      <c r="R199" s="10"/>
      <c r="S199" s="117"/>
      <c r="T199" s="117"/>
      <c r="U199" s="149"/>
      <c r="V199" s="150"/>
      <c r="W199" s="149"/>
      <c r="X199" s="149"/>
      <c r="Y199" s="149"/>
      <c r="Z199" s="149"/>
    </row>
    <row r="200" spans="1:26">
      <c r="A200" s="18"/>
      <c r="B200" s="19"/>
      <c r="C200" s="90"/>
      <c r="D200" s="269"/>
      <c r="E200" s="269"/>
      <c r="F200" s="209"/>
      <c r="G200" s="210"/>
      <c r="H200" s="15"/>
      <c r="I200" s="211"/>
      <c r="J200" s="15"/>
      <c r="K200" s="210"/>
      <c r="L200" s="210"/>
      <c r="M200" s="210"/>
      <c r="N200" s="212"/>
      <c r="O200" s="210"/>
      <c r="P200" s="210"/>
      <c r="Q200" s="210"/>
      <c r="R200" s="10"/>
      <c r="S200" s="117"/>
      <c r="T200" s="117"/>
      <c r="U200" s="149"/>
      <c r="V200" s="150"/>
      <c r="W200" s="149"/>
      <c r="X200" s="149"/>
      <c r="Y200" s="149"/>
      <c r="Z200" s="149"/>
    </row>
    <row r="201" spans="1:26">
      <c r="A201" s="18"/>
      <c r="B201" s="19"/>
      <c r="C201" s="90"/>
      <c r="D201" s="269"/>
      <c r="E201" s="269"/>
      <c r="F201" s="209"/>
      <c r="G201" s="210"/>
      <c r="H201" s="15"/>
      <c r="I201" s="211"/>
      <c r="J201" s="15"/>
      <c r="K201" s="210"/>
      <c r="L201" s="210"/>
      <c r="M201" s="210"/>
      <c r="N201" s="212"/>
      <c r="O201" s="210"/>
      <c r="P201" s="210"/>
      <c r="Q201" s="210"/>
      <c r="R201" s="10"/>
      <c r="S201" s="117"/>
      <c r="T201" s="117"/>
      <c r="U201" s="149"/>
      <c r="V201" s="150"/>
      <c r="W201" s="149"/>
      <c r="X201" s="149"/>
      <c r="Y201" s="149"/>
      <c r="Z201" s="149"/>
    </row>
    <row r="202" spans="1:26">
      <c r="A202" s="18"/>
      <c r="B202" s="19"/>
      <c r="C202" s="90"/>
      <c r="D202" s="269"/>
      <c r="E202" s="269"/>
      <c r="F202" s="209"/>
      <c r="G202" s="210"/>
      <c r="H202" s="15"/>
      <c r="I202" s="211"/>
      <c r="J202" s="15"/>
      <c r="K202" s="210"/>
      <c r="L202" s="210"/>
      <c r="M202" s="210"/>
      <c r="N202" s="212"/>
      <c r="O202" s="210"/>
      <c r="P202" s="210"/>
      <c r="Q202" s="210"/>
      <c r="R202" s="10"/>
      <c r="S202" s="117"/>
      <c r="T202" s="117"/>
      <c r="U202" s="149"/>
      <c r="V202" s="150"/>
      <c r="W202" s="149"/>
      <c r="X202" s="149"/>
      <c r="Y202" s="149"/>
      <c r="Z202" s="149"/>
    </row>
    <row r="203" spans="1:26">
      <c r="A203" s="18"/>
      <c r="B203" s="19"/>
      <c r="C203" s="90"/>
      <c r="D203" s="269"/>
      <c r="E203" s="269"/>
      <c r="F203" s="209"/>
      <c r="G203" s="210"/>
      <c r="H203" s="15"/>
      <c r="I203" s="211"/>
      <c r="J203" s="15"/>
      <c r="K203" s="210"/>
      <c r="L203" s="210"/>
      <c r="M203" s="210"/>
      <c r="N203" s="212"/>
      <c r="O203" s="210"/>
      <c r="P203" s="210"/>
      <c r="Q203" s="210"/>
      <c r="R203" s="10"/>
      <c r="S203" s="117"/>
      <c r="T203" s="117"/>
      <c r="U203" s="149"/>
      <c r="V203" s="150"/>
      <c r="W203" s="149"/>
      <c r="X203" s="149"/>
      <c r="Y203" s="149"/>
      <c r="Z203" s="149"/>
    </row>
    <row r="204" spans="1:26">
      <c r="A204" s="18"/>
      <c r="B204" s="19"/>
      <c r="C204" s="90"/>
      <c r="D204" s="269"/>
      <c r="E204" s="269"/>
      <c r="F204" s="209"/>
      <c r="G204" s="210"/>
      <c r="H204" s="15"/>
      <c r="I204" s="211"/>
      <c r="J204" s="15"/>
      <c r="K204" s="210"/>
      <c r="L204" s="210"/>
      <c r="M204" s="210"/>
      <c r="N204" s="212"/>
      <c r="O204" s="210"/>
      <c r="P204" s="210"/>
      <c r="Q204" s="210"/>
      <c r="R204" s="10"/>
      <c r="S204" s="117"/>
      <c r="T204" s="117"/>
      <c r="U204" s="149"/>
      <c r="V204" s="150"/>
      <c r="W204" s="149"/>
      <c r="X204" s="149"/>
      <c r="Y204" s="149"/>
      <c r="Z204" s="149"/>
    </row>
    <row r="205" spans="1:26">
      <c r="A205" s="18"/>
      <c r="B205" s="19"/>
      <c r="C205" s="90"/>
      <c r="D205" s="269"/>
      <c r="E205" s="269"/>
      <c r="F205" s="209"/>
      <c r="G205" s="210"/>
      <c r="H205" s="15"/>
      <c r="I205" s="211"/>
      <c r="J205" s="15"/>
      <c r="K205" s="210"/>
      <c r="L205" s="210"/>
      <c r="M205" s="210"/>
      <c r="N205" s="212"/>
      <c r="O205" s="210"/>
      <c r="P205" s="210"/>
      <c r="Q205" s="210"/>
      <c r="R205" s="10"/>
      <c r="S205" s="117"/>
      <c r="T205" s="117"/>
      <c r="U205" s="149"/>
      <c r="V205" s="150"/>
      <c r="W205" s="149"/>
      <c r="X205" s="149"/>
      <c r="Y205" s="149"/>
      <c r="Z205" s="149"/>
    </row>
    <row r="206" spans="1:26">
      <c r="A206" s="18"/>
      <c r="B206" s="19"/>
      <c r="C206" s="90"/>
      <c r="D206" s="269"/>
      <c r="E206" s="269"/>
      <c r="F206" s="209"/>
      <c r="G206" s="210"/>
      <c r="H206" s="15"/>
      <c r="I206" s="211"/>
      <c r="J206" s="15"/>
      <c r="K206" s="210"/>
      <c r="L206" s="210"/>
      <c r="M206" s="210"/>
      <c r="N206" s="212"/>
      <c r="O206" s="210"/>
      <c r="P206" s="210"/>
      <c r="Q206" s="210"/>
      <c r="R206" s="10"/>
      <c r="S206" s="117"/>
      <c r="T206" s="117"/>
      <c r="U206" s="149"/>
      <c r="V206" s="150"/>
      <c r="W206" s="149"/>
      <c r="X206" s="149"/>
      <c r="Y206" s="149"/>
      <c r="Z206" s="149"/>
    </row>
    <row r="207" spans="1:26">
      <c r="A207" s="18"/>
      <c r="B207" s="19"/>
      <c r="C207" s="90"/>
      <c r="D207" s="269"/>
      <c r="E207" s="269"/>
      <c r="F207" s="209"/>
      <c r="G207" s="210"/>
      <c r="H207" s="15"/>
      <c r="I207" s="211"/>
      <c r="J207" s="15"/>
      <c r="K207" s="210"/>
      <c r="L207" s="210"/>
      <c r="M207" s="210"/>
      <c r="N207" s="212"/>
      <c r="O207" s="210"/>
      <c r="P207" s="210"/>
      <c r="Q207" s="210"/>
      <c r="R207" s="10"/>
      <c r="S207" s="117"/>
      <c r="T207" s="117"/>
      <c r="U207" s="149"/>
      <c r="V207" s="150"/>
      <c r="W207" s="149"/>
      <c r="X207" s="149"/>
      <c r="Y207" s="149"/>
      <c r="Z207" s="149"/>
    </row>
    <row r="208" spans="1:26">
      <c r="A208" s="18"/>
      <c r="B208" s="19"/>
      <c r="C208" s="90"/>
      <c r="D208" s="269"/>
      <c r="E208" s="269"/>
      <c r="F208" s="209"/>
      <c r="G208" s="210"/>
      <c r="H208" s="15"/>
      <c r="I208" s="211"/>
      <c r="J208" s="15"/>
      <c r="K208" s="210"/>
      <c r="L208" s="210"/>
      <c r="M208" s="210"/>
      <c r="N208" s="212"/>
      <c r="O208" s="210"/>
      <c r="P208" s="210"/>
      <c r="Q208" s="210"/>
      <c r="R208" s="10"/>
      <c r="S208" s="117"/>
      <c r="T208" s="117"/>
      <c r="U208" s="149"/>
      <c r="V208" s="150"/>
      <c r="W208" s="149"/>
      <c r="X208" s="149"/>
      <c r="Y208" s="149"/>
      <c r="Z208" s="149"/>
    </row>
    <row r="209" spans="1:26">
      <c r="A209" s="18"/>
      <c r="B209" s="19"/>
      <c r="C209" s="90"/>
      <c r="D209" s="269"/>
      <c r="E209" s="269"/>
      <c r="F209" s="209"/>
      <c r="G209" s="210"/>
      <c r="H209" s="15"/>
      <c r="I209" s="211"/>
      <c r="J209" s="15"/>
      <c r="K209" s="210"/>
      <c r="L209" s="210"/>
      <c r="M209" s="210"/>
      <c r="N209" s="212"/>
      <c r="O209" s="210"/>
      <c r="P209" s="210"/>
      <c r="Q209" s="210"/>
      <c r="R209" s="10"/>
      <c r="S209" s="117"/>
      <c r="T209" s="117"/>
      <c r="U209" s="149"/>
      <c r="V209" s="150"/>
      <c r="W209" s="149"/>
      <c r="X209" s="149"/>
      <c r="Y209" s="149"/>
      <c r="Z209" s="149"/>
    </row>
    <row r="210" spans="1:26">
      <c r="A210" s="18"/>
      <c r="B210" s="19"/>
      <c r="C210" s="90"/>
      <c r="D210" s="269"/>
      <c r="E210" s="269"/>
      <c r="F210" s="209"/>
      <c r="G210" s="210"/>
      <c r="H210" s="15"/>
      <c r="I210" s="211"/>
      <c r="J210" s="15"/>
      <c r="K210" s="210"/>
      <c r="L210" s="210"/>
      <c r="M210" s="210"/>
      <c r="N210" s="212"/>
      <c r="O210" s="210"/>
      <c r="P210" s="210"/>
      <c r="Q210" s="210"/>
      <c r="R210" s="10"/>
      <c r="S210" s="117"/>
      <c r="T210" s="117"/>
      <c r="U210" s="149"/>
      <c r="V210" s="150"/>
      <c r="W210" s="149"/>
      <c r="X210" s="149"/>
      <c r="Y210" s="149"/>
      <c r="Z210" s="149"/>
    </row>
    <row r="211" spans="1:26">
      <c r="A211" s="18"/>
      <c r="B211" s="19"/>
      <c r="C211" s="90"/>
      <c r="D211" s="269"/>
      <c r="E211" s="269"/>
      <c r="F211" s="209"/>
      <c r="G211" s="210"/>
      <c r="H211" s="15"/>
      <c r="I211" s="211"/>
      <c r="J211" s="15"/>
      <c r="K211" s="210"/>
      <c r="L211" s="210"/>
      <c r="M211" s="210"/>
      <c r="N211" s="212"/>
      <c r="O211" s="210"/>
      <c r="P211" s="210"/>
      <c r="Q211" s="210"/>
      <c r="R211" s="10"/>
      <c r="S211" s="117"/>
      <c r="T211" s="117"/>
      <c r="U211" s="149"/>
      <c r="V211" s="150"/>
      <c r="W211" s="149"/>
      <c r="X211" s="149"/>
      <c r="Y211" s="149"/>
      <c r="Z211" s="149"/>
    </row>
    <row r="212" spans="1:26">
      <c r="A212" s="18"/>
      <c r="B212" s="19"/>
      <c r="C212" s="90"/>
      <c r="D212" s="269"/>
      <c r="E212" s="269"/>
      <c r="F212" s="209"/>
      <c r="G212" s="210"/>
      <c r="H212" s="15"/>
      <c r="I212" s="211"/>
      <c r="J212" s="15"/>
      <c r="K212" s="210"/>
      <c r="L212" s="210"/>
      <c r="M212" s="210"/>
      <c r="N212" s="212"/>
      <c r="O212" s="210"/>
      <c r="P212" s="210"/>
      <c r="Q212" s="210"/>
      <c r="R212" s="10"/>
      <c r="S212" s="117"/>
      <c r="T212" s="117"/>
      <c r="U212" s="149"/>
      <c r="V212" s="150"/>
      <c r="W212" s="149"/>
      <c r="X212" s="149"/>
      <c r="Y212" s="149"/>
      <c r="Z212" s="149"/>
    </row>
    <row r="213" spans="1:26">
      <c r="A213" s="18"/>
      <c r="B213" s="19"/>
      <c r="C213" s="90"/>
      <c r="D213" s="269"/>
      <c r="E213" s="269"/>
      <c r="F213" s="209"/>
      <c r="G213" s="210"/>
      <c r="H213" s="15"/>
      <c r="I213" s="211"/>
      <c r="J213" s="15"/>
      <c r="K213" s="210"/>
      <c r="L213" s="210"/>
      <c r="M213" s="210"/>
      <c r="N213" s="212"/>
      <c r="O213" s="210"/>
      <c r="P213" s="210"/>
      <c r="Q213" s="210"/>
      <c r="R213" s="10"/>
      <c r="S213" s="117"/>
      <c r="T213" s="117"/>
      <c r="U213" s="149"/>
      <c r="V213" s="150"/>
      <c r="W213" s="149"/>
      <c r="X213" s="149"/>
      <c r="Y213" s="149"/>
      <c r="Z213" s="149"/>
    </row>
    <row r="214" spans="1:26">
      <c r="A214" s="18"/>
      <c r="B214" s="19"/>
      <c r="C214" s="90"/>
      <c r="D214" s="269"/>
      <c r="E214" s="269"/>
      <c r="F214" s="209"/>
      <c r="G214" s="210"/>
      <c r="H214" s="15"/>
      <c r="I214" s="211"/>
      <c r="J214" s="15"/>
      <c r="K214" s="210"/>
      <c r="L214" s="210"/>
      <c r="M214" s="210"/>
      <c r="N214" s="212"/>
      <c r="O214" s="210"/>
      <c r="P214" s="210"/>
      <c r="Q214" s="210"/>
      <c r="R214" s="10"/>
      <c r="S214" s="117"/>
      <c r="T214" s="117"/>
      <c r="U214" s="149"/>
      <c r="V214" s="150"/>
      <c r="W214" s="149"/>
      <c r="X214" s="149"/>
      <c r="Y214" s="149"/>
      <c r="Z214" s="149"/>
    </row>
    <row r="215" spans="1:26">
      <c r="A215" s="18"/>
      <c r="B215" s="19"/>
      <c r="C215" s="90"/>
      <c r="D215" s="269"/>
      <c r="E215" s="269"/>
      <c r="F215" s="209"/>
      <c r="G215" s="210"/>
      <c r="H215" s="15"/>
      <c r="I215" s="211"/>
      <c r="J215" s="15"/>
      <c r="K215" s="210"/>
      <c r="L215" s="210"/>
      <c r="M215" s="210"/>
      <c r="N215" s="212"/>
      <c r="O215" s="210"/>
      <c r="P215" s="210"/>
      <c r="Q215" s="210"/>
      <c r="R215" s="10"/>
      <c r="S215" s="117"/>
      <c r="T215" s="117"/>
      <c r="U215" s="149"/>
      <c r="V215" s="150"/>
      <c r="W215" s="149"/>
      <c r="X215" s="149"/>
      <c r="Y215" s="149"/>
      <c r="Z215" s="149"/>
    </row>
    <row r="216" spans="1:26">
      <c r="A216" s="18"/>
      <c r="B216" s="19"/>
      <c r="C216" s="90"/>
      <c r="D216" s="269"/>
      <c r="E216" s="269"/>
      <c r="F216" s="209"/>
      <c r="G216" s="210"/>
      <c r="H216" s="15"/>
      <c r="I216" s="211"/>
      <c r="J216" s="15"/>
      <c r="K216" s="210"/>
      <c r="L216" s="210"/>
      <c r="M216" s="210"/>
      <c r="N216" s="212"/>
      <c r="O216" s="210"/>
      <c r="P216" s="210"/>
      <c r="Q216" s="210"/>
      <c r="R216" s="10"/>
      <c r="S216" s="117"/>
      <c r="T216" s="117"/>
      <c r="U216" s="149"/>
      <c r="V216" s="150"/>
      <c r="W216" s="149"/>
      <c r="X216" s="149"/>
      <c r="Y216" s="149"/>
      <c r="Z216" s="149"/>
    </row>
    <row r="217" spans="1:26">
      <c r="C217" s="90"/>
      <c r="D217" s="269"/>
      <c r="E217" s="269"/>
      <c r="F217" s="209"/>
      <c r="G217" s="210"/>
      <c r="H217" s="15"/>
      <c r="I217" s="211"/>
      <c r="J217" s="15"/>
      <c r="K217" s="210"/>
      <c r="L217" s="210"/>
      <c r="M217" s="210"/>
      <c r="N217" s="212"/>
      <c r="O217" s="210"/>
      <c r="P217" s="210"/>
      <c r="Q217" s="210"/>
      <c r="R217" s="10"/>
      <c r="S217" s="117"/>
      <c r="T217" s="117"/>
      <c r="U217" s="149"/>
      <c r="V217" s="150"/>
      <c r="W217" s="149"/>
      <c r="X217" s="149"/>
      <c r="Y217" s="149"/>
      <c r="Z217" s="149"/>
    </row>
    <row r="218" spans="1:26">
      <c r="D218" s="207"/>
      <c r="E218" s="208"/>
      <c r="F218" s="209"/>
      <c r="G218" s="210"/>
      <c r="H218" s="15"/>
      <c r="I218" s="211"/>
      <c r="J218" s="15"/>
      <c r="K218" s="210"/>
      <c r="L218" s="210"/>
      <c r="M218" s="210"/>
      <c r="N218" s="212"/>
      <c r="O218" s="210"/>
      <c r="P218" s="210"/>
      <c r="Q218" s="210"/>
      <c r="R218" s="10"/>
      <c r="S218" s="117"/>
      <c r="T218" s="117"/>
      <c r="U218" s="149"/>
      <c r="V218" s="150"/>
      <c r="W218" s="149"/>
      <c r="X218" s="149"/>
      <c r="Y218" s="149"/>
      <c r="Z218" s="149"/>
    </row>
    <row r="219" spans="1:26">
      <c r="D219" s="207"/>
      <c r="E219" s="208"/>
      <c r="F219" s="209"/>
      <c r="G219" s="210"/>
      <c r="H219" s="15"/>
      <c r="I219" s="211"/>
      <c r="J219" s="15"/>
      <c r="K219" s="210"/>
      <c r="L219" s="210"/>
      <c r="M219" s="210"/>
      <c r="N219" s="212"/>
      <c r="O219" s="210"/>
      <c r="P219" s="210"/>
      <c r="Q219" s="210"/>
      <c r="R219" s="10"/>
      <c r="S219" s="117"/>
      <c r="T219" s="117"/>
      <c r="U219" s="149"/>
      <c r="V219" s="150"/>
      <c r="W219" s="149"/>
      <c r="X219" s="149"/>
      <c r="Y219" s="149"/>
      <c r="Z219" s="149"/>
    </row>
    <row r="220" spans="1:26">
      <c r="D220" s="207"/>
      <c r="E220" s="208"/>
      <c r="F220" s="209"/>
      <c r="G220" s="210"/>
      <c r="H220" s="15"/>
      <c r="I220" s="211"/>
      <c r="J220" s="15"/>
      <c r="K220" s="210"/>
      <c r="L220" s="210"/>
      <c r="M220" s="210"/>
      <c r="N220" s="212"/>
      <c r="O220" s="210"/>
      <c r="P220" s="210"/>
      <c r="Q220" s="210"/>
      <c r="R220" s="10"/>
      <c r="S220" s="117"/>
      <c r="T220" s="117"/>
      <c r="U220" s="149"/>
      <c r="V220" s="150"/>
      <c r="W220" s="149"/>
      <c r="X220" s="149"/>
      <c r="Y220" s="149"/>
      <c r="Z220" s="149"/>
    </row>
    <row r="221" spans="1:26">
      <c r="D221" s="207"/>
      <c r="E221" s="208"/>
      <c r="F221" s="209"/>
      <c r="G221" s="210"/>
      <c r="H221" s="15"/>
      <c r="I221" s="211"/>
      <c r="J221" s="15"/>
      <c r="K221" s="210"/>
      <c r="L221" s="210"/>
      <c r="M221" s="210"/>
      <c r="N221" s="212"/>
      <c r="O221" s="210"/>
      <c r="P221" s="210"/>
      <c r="Q221" s="210"/>
      <c r="R221" s="10"/>
      <c r="S221" s="117"/>
      <c r="T221" s="117"/>
      <c r="U221" s="149"/>
      <c r="V221" s="150"/>
      <c r="W221" s="149"/>
      <c r="X221" s="149"/>
      <c r="Y221" s="149"/>
      <c r="Z221" s="149"/>
    </row>
    <row r="222" spans="1:26">
      <c r="A222" s="127" t="s">
        <v>260</v>
      </c>
      <c r="B222" s="81" t="s">
        <v>116</v>
      </c>
      <c r="C222" s="45" t="s">
        <v>224</v>
      </c>
      <c r="D222" s="171"/>
      <c r="E222" s="171"/>
      <c r="F222" s="171">
        <f>IF((D222&gt;E222),(D222-E222),(0))/1</f>
        <v>0</v>
      </c>
      <c r="G222" s="172">
        <f t="shared" ref="G222:G243" si="80">IF((F222&gt;100),(100*U222), (F222*U222))</f>
        <v>0</v>
      </c>
      <c r="H222" s="49">
        <f t="shared" ref="H222:H243" si="81">IF((F222&gt;100),(F222-100),(0))</f>
        <v>0</v>
      </c>
      <c r="I222" s="173">
        <f t="shared" ref="I222:I243" si="82">IF((H222&gt;100),(100*V222),(H222*V222))</f>
        <v>0</v>
      </c>
      <c r="J222" s="49">
        <f t="shared" si="61"/>
        <v>0</v>
      </c>
      <c r="K222" s="172">
        <f t="shared" ref="K222:K243" si="83">IF((J222&gt;0),(J222*W222),(0))</f>
        <v>0</v>
      </c>
      <c r="L222" s="172">
        <f>(G222+I222+K222)*1</f>
        <v>0</v>
      </c>
      <c r="M222" s="172">
        <f>L222*50%</f>
        <v>0</v>
      </c>
      <c r="N222" s="174">
        <f>IF((Y222&gt;0),Y222,130)*50%</f>
        <v>75</v>
      </c>
      <c r="O222" s="172">
        <f t="shared" si="63"/>
        <v>150</v>
      </c>
      <c r="P222" s="172">
        <v>0</v>
      </c>
      <c r="Q222" s="172">
        <f>IF((M222&gt;0),(M222+N222+P222),(Y222)+(P222))</f>
        <v>150</v>
      </c>
      <c r="R222" s="47" t="s">
        <v>57</v>
      </c>
      <c r="S222" s="117"/>
      <c r="T222" s="117"/>
      <c r="U222" s="149">
        <v>3.7</v>
      </c>
      <c r="V222" s="150">
        <v>4.2</v>
      </c>
      <c r="W222" s="149">
        <v>5.7</v>
      </c>
      <c r="X222" s="149">
        <v>60</v>
      </c>
      <c r="Y222" s="149">
        <f>2.5*60</f>
        <v>150</v>
      </c>
      <c r="Z222" s="149">
        <v>700</v>
      </c>
    </row>
    <row r="223" spans="1:26" ht="36" customHeight="1">
      <c r="A223" s="128"/>
      <c r="B223" s="109" t="s">
        <v>116</v>
      </c>
      <c r="C223" s="45" t="s">
        <v>226</v>
      </c>
      <c r="D223" s="171"/>
      <c r="E223" s="171"/>
      <c r="F223" s="171">
        <f>IF((D223&gt;E223),(D223-E223),(0))/1</f>
        <v>0</v>
      </c>
      <c r="G223" s="172">
        <f t="shared" si="80"/>
        <v>0</v>
      </c>
      <c r="H223" s="49">
        <f t="shared" si="81"/>
        <v>0</v>
      </c>
      <c r="I223" s="173">
        <f t="shared" si="82"/>
        <v>0</v>
      </c>
      <c r="J223" s="49">
        <f t="shared" ref="J223:J243" si="84">IF((H223&gt;100),(H223-100),(0))</f>
        <v>0</v>
      </c>
      <c r="K223" s="172">
        <f t="shared" si="83"/>
        <v>0</v>
      </c>
      <c r="L223" s="172">
        <f>(G223+I223+K223)*1</f>
        <v>0</v>
      </c>
      <c r="M223" s="172">
        <f t="shared" ref="M223:M243" si="85">L223*50%</f>
        <v>0</v>
      </c>
      <c r="N223" s="174">
        <f>IF((Y223&gt;0),Y223,130)*50%</f>
        <v>75</v>
      </c>
      <c r="O223" s="172">
        <f t="shared" ref="O223:O243" si="86">IF((F223&gt;0),0,(Y223))</f>
        <v>150</v>
      </c>
      <c r="P223" s="172">
        <v>0</v>
      </c>
      <c r="Q223" s="172">
        <f>IF((M223&gt;0),(M223+N223+P223),(Y223)+(P223))</f>
        <v>150</v>
      </c>
      <c r="R223" s="114" t="s">
        <v>57</v>
      </c>
      <c r="S223" s="117"/>
      <c r="T223" s="117"/>
      <c r="U223" s="149">
        <v>3.7</v>
      </c>
      <c r="V223" s="150">
        <v>4.2</v>
      </c>
      <c r="W223" s="149">
        <v>5.7</v>
      </c>
      <c r="X223" s="149">
        <v>60</v>
      </c>
      <c r="Y223" s="149">
        <f t="shared" ref="Y223:Y243" si="87">2.5*60</f>
        <v>150</v>
      </c>
      <c r="Z223" s="149">
        <v>700</v>
      </c>
    </row>
    <row r="224" spans="1:26">
      <c r="A224" s="128"/>
      <c r="B224" s="81" t="s">
        <v>223</v>
      </c>
      <c r="C224" s="45" t="s">
        <v>227</v>
      </c>
      <c r="D224" s="175">
        <v>34231</v>
      </c>
      <c r="E224" s="175">
        <v>32893</v>
      </c>
      <c r="F224" s="166">
        <f>IF((D224&gt;E224),(D224-E224),(0))/1</f>
        <v>1338</v>
      </c>
      <c r="G224" s="167">
        <f t="shared" si="80"/>
        <v>370</v>
      </c>
      <c r="H224" s="46">
        <f t="shared" si="81"/>
        <v>1238</v>
      </c>
      <c r="I224" s="168">
        <f t="shared" si="82"/>
        <v>420</v>
      </c>
      <c r="J224" s="46">
        <f t="shared" si="84"/>
        <v>1138</v>
      </c>
      <c r="K224" s="167">
        <f t="shared" si="83"/>
        <v>6486.6</v>
      </c>
      <c r="L224" s="167">
        <f>(G224+I224+K224)*1</f>
        <v>7276.6</v>
      </c>
      <c r="M224" s="167">
        <f t="shared" si="85"/>
        <v>3638.3</v>
      </c>
      <c r="N224" s="169">
        <f>IF((Y224&gt;0),Y224,130)*50%</f>
        <v>75</v>
      </c>
      <c r="O224" s="167">
        <f t="shared" si="86"/>
        <v>0</v>
      </c>
      <c r="P224" s="167">
        <v>0</v>
      </c>
      <c r="Q224" s="167">
        <f>IF((M224&gt;0),(M224+N224+P224),(Y224)+(P224))</f>
        <v>3713.3</v>
      </c>
      <c r="R224" s="47" t="s">
        <v>57</v>
      </c>
      <c r="S224" s="117"/>
      <c r="T224" s="117"/>
      <c r="U224" s="149">
        <v>3.7</v>
      </c>
      <c r="V224" s="150">
        <v>4.2</v>
      </c>
      <c r="W224" s="149">
        <v>5.7</v>
      </c>
      <c r="X224" s="149">
        <v>60</v>
      </c>
      <c r="Y224" s="149">
        <f t="shared" si="87"/>
        <v>150</v>
      </c>
      <c r="Z224" s="149">
        <v>700</v>
      </c>
    </row>
    <row r="225" spans="1:26">
      <c r="A225" s="128"/>
      <c r="B225" s="101" t="s">
        <v>116</v>
      </c>
      <c r="C225" s="45" t="s">
        <v>228</v>
      </c>
      <c r="D225" s="171"/>
      <c r="E225" s="171"/>
      <c r="F225" s="166"/>
      <c r="G225" s="172"/>
      <c r="H225" s="49"/>
      <c r="I225" s="173"/>
      <c r="J225" s="49"/>
      <c r="K225" s="172"/>
      <c r="L225" s="167"/>
      <c r="M225" s="172"/>
      <c r="N225" s="169"/>
      <c r="O225" s="172"/>
      <c r="P225" s="172">
        <v>0</v>
      </c>
      <c r="Q225" s="172">
        <f>IF((M225&gt;0),(M225+N225+P225),(Y225)+(P225))</f>
        <v>150</v>
      </c>
      <c r="R225" s="47" t="s">
        <v>57</v>
      </c>
      <c r="S225" s="117"/>
      <c r="T225" s="117"/>
      <c r="U225" s="149">
        <v>3.7</v>
      </c>
      <c r="V225" s="150">
        <v>4.2</v>
      </c>
      <c r="W225" s="149">
        <v>5.7</v>
      </c>
      <c r="X225" s="149">
        <v>60</v>
      </c>
      <c r="Y225" s="149">
        <f t="shared" si="87"/>
        <v>150</v>
      </c>
      <c r="Z225" s="149">
        <v>700</v>
      </c>
    </row>
    <row r="226" spans="1:26">
      <c r="A226" s="128"/>
      <c r="B226" s="53" t="s">
        <v>229</v>
      </c>
      <c r="C226" s="45" t="s">
        <v>230</v>
      </c>
      <c r="D226" s="166">
        <v>26825</v>
      </c>
      <c r="E226" s="166">
        <v>26352</v>
      </c>
      <c r="F226" s="166">
        <f t="shared" ref="F226:F243" si="88">IF((D226&gt;E226),(D226-E226),(0))/1</f>
        <v>473</v>
      </c>
      <c r="G226" s="167">
        <f t="shared" si="80"/>
        <v>370</v>
      </c>
      <c r="H226" s="46">
        <f t="shared" si="81"/>
        <v>373</v>
      </c>
      <c r="I226" s="168">
        <f t="shared" si="82"/>
        <v>420</v>
      </c>
      <c r="J226" s="46">
        <f t="shared" si="84"/>
        <v>273</v>
      </c>
      <c r="K226" s="167">
        <f t="shared" si="83"/>
        <v>1556.1000000000001</v>
      </c>
      <c r="L226" s="167">
        <f t="shared" ref="L226:L243" si="89">(G226+I226+K226)*1</f>
        <v>2346.1000000000004</v>
      </c>
      <c r="M226" s="167">
        <f t="shared" si="85"/>
        <v>1173.0500000000002</v>
      </c>
      <c r="N226" s="169">
        <f t="shared" ref="N226:N243" si="90">IF((Y226&gt;0),Y226,130)*50%</f>
        <v>75</v>
      </c>
      <c r="O226" s="167">
        <f t="shared" si="86"/>
        <v>0</v>
      </c>
      <c r="P226" s="167">
        <v>0</v>
      </c>
      <c r="Q226" s="167">
        <f t="shared" ref="Q226:Q243" si="91">IF((M226&gt;0),(M226+N226+P226),(Y226)+(P226))</f>
        <v>1248.0500000000002</v>
      </c>
      <c r="R226" s="47" t="s">
        <v>57</v>
      </c>
      <c r="S226" s="117"/>
      <c r="T226" s="117"/>
      <c r="U226" s="149">
        <v>3.7</v>
      </c>
      <c r="V226" s="150">
        <v>4.2</v>
      </c>
      <c r="W226" s="149">
        <v>5.7</v>
      </c>
      <c r="X226" s="149">
        <v>60</v>
      </c>
      <c r="Y226" s="149">
        <f t="shared" si="87"/>
        <v>150</v>
      </c>
      <c r="Z226" s="149">
        <v>700</v>
      </c>
    </row>
    <row r="227" spans="1:26">
      <c r="A227" s="128"/>
      <c r="B227" s="77" t="s">
        <v>280</v>
      </c>
      <c r="C227" s="45" t="s">
        <v>231</v>
      </c>
      <c r="D227" s="166">
        <v>35247</v>
      </c>
      <c r="E227" s="166">
        <v>34470</v>
      </c>
      <c r="F227" s="166">
        <f t="shared" si="88"/>
        <v>777</v>
      </c>
      <c r="G227" s="167">
        <f t="shared" si="80"/>
        <v>370</v>
      </c>
      <c r="H227" s="46">
        <f t="shared" si="81"/>
        <v>677</v>
      </c>
      <c r="I227" s="168">
        <f t="shared" si="82"/>
        <v>420</v>
      </c>
      <c r="J227" s="46">
        <f t="shared" si="84"/>
        <v>577</v>
      </c>
      <c r="K227" s="167">
        <f t="shared" si="83"/>
        <v>3288.9</v>
      </c>
      <c r="L227" s="167">
        <f t="shared" si="89"/>
        <v>4078.9</v>
      </c>
      <c r="M227" s="167">
        <f t="shared" si="85"/>
        <v>2039.45</v>
      </c>
      <c r="N227" s="169">
        <f t="shared" si="90"/>
        <v>75</v>
      </c>
      <c r="O227" s="167">
        <f t="shared" si="86"/>
        <v>0</v>
      </c>
      <c r="P227" s="167">
        <v>0</v>
      </c>
      <c r="Q227" s="167">
        <f t="shared" si="91"/>
        <v>2114.4499999999998</v>
      </c>
      <c r="R227" s="47" t="s">
        <v>57</v>
      </c>
      <c r="S227" s="117"/>
      <c r="T227" s="117"/>
      <c r="U227" s="149">
        <v>3.7</v>
      </c>
      <c r="V227" s="150">
        <v>4.2</v>
      </c>
      <c r="W227" s="149">
        <v>5.7</v>
      </c>
      <c r="X227" s="149">
        <v>60</v>
      </c>
      <c r="Y227" s="149">
        <f t="shared" si="87"/>
        <v>150</v>
      </c>
      <c r="Z227" s="149">
        <v>700</v>
      </c>
    </row>
    <row r="228" spans="1:26">
      <c r="A228" s="128"/>
      <c r="B228" s="69" t="s">
        <v>261</v>
      </c>
      <c r="C228" s="60" t="s">
        <v>232</v>
      </c>
      <c r="D228" s="175">
        <v>20479</v>
      </c>
      <c r="E228" s="175">
        <v>20109</v>
      </c>
      <c r="F228" s="166">
        <f t="shared" si="88"/>
        <v>370</v>
      </c>
      <c r="G228" s="167">
        <f t="shared" si="80"/>
        <v>370</v>
      </c>
      <c r="H228" s="46">
        <f t="shared" si="81"/>
        <v>270</v>
      </c>
      <c r="I228" s="168">
        <f t="shared" si="82"/>
        <v>420</v>
      </c>
      <c r="J228" s="46">
        <f t="shared" si="84"/>
        <v>170</v>
      </c>
      <c r="K228" s="167">
        <f t="shared" si="83"/>
        <v>969</v>
      </c>
      <c r="L228" s="167">
        <f t="shared" si="89"/>
        <v>1759</v>
      </c>
      <c r="M228" s="167">
        <f t="shared" si="85"/>
        <v>879.5</v>
      </c>
      <c r="N228" s="169">
        <f t="shared" si="90"/>
        <v>75</v>
      </c>
      <c r="O228" s="167">
        <f t="shared" si="86"/>
        <v>0</v>
      </c>
      <c r="P228" s="167">
        <v>0</v>
      </c>
      <c r="Q228" s="167">
        <f t="shared" si="91"/>
        <v>954.5</v>
      </c>
      <c r="R228" s="47" t="s">
        <v>57</v>
      </c>
      <c r="S228" s="117"/>
      <c r="T228" s="117"/>
      <c r="U228" s="149">
        <v>3.7</v>
      </c>
      <c r="V228" s="150">
        <v>4.2</v>
      </c>
      <c r="W228" s="149">
        <v>5.7</v>
      </c>
      <c r="X228" s="149">
        <v>60</v>
      </c>
      <c r="Y228" s="149">
        <f t="shared" si="87"/>
        <v>150</v>
      </c>
      <c r="Z228" s="149">
        <v>700</v>
      </c>
    </row>
    <row r="229" spans="1:26">
      <c r="A229" s="128"/>
      <c r="B229" s="109" t="s">
        <v>257</v>
      </c>
      <c r="C229" s="45" t="s">
        <v>233</v>
      </c>
      <c r="D229" s="175">
        <v>4483</v>
      </c>
      <c r="E229" s="175">
        <v>4327</v>
      </c>
      <c r="F229" s="166">
        <f t="shared" si="88"/>
        <v>156</v>
      </c>
      <c r="G229" s="167">
        <f t="shared" ref="G229" si="92">IF((F229&gt;100),(100*U229), (F229*U229))</f>
        <v>370</v>
      </c>
      <c r="H229" s="46">
        <f t="shared" ref="H229" si="93">IF((F229&gt;100),(F229-100),(0))</f>
        <v>56</v>
      </c>
      <c r="I229" s="168">
        <f t="shared" ref="I229" si="94">IF((H229&gt;100),(100*V229),(H229*V229))</f>
        <v>235.20000000000002</v>
      </c>
      <c r="J229" s="46">
        <f t="shared" ref="J229" si="95">IF((H229&gt;100),(H229-100),(0))</f>
        <v>0</v>
      </c>
      <c r="K229" s="167">
        <f t="shared" ref="K229" si="96">IF((J229&gt;0),(J229*W229),(0))</f>
        <v>0</v>
      </c>
      <c r="L229" s="167">
        <f t="shared" si="89"/>
        <v>605.20000000000005</v>
      </c>
      <c r="M229" s="167">
        <f t="shared" ref="M229" si="97">L229*50%</f>
        <v>302.60000000000002</v>
      </c>
      <c r="N229" s="169">
        <f t="shared" si="90"/>
        <v>75</v>
      </c>
      <c r="O229" s="167">
        <f t="shared" ref="O229" si="98">IF((F229&gt;0),0,(Y229))</f>
        <v>0</v>
      </c>
      <c r="P229" s="167">
        <v>0</v>
      </c>
      <c r="Q229" s="167">
        <f t="shared" si="91"/>
        <v>377.6</v>
      </c>
      <c r="R229" s="47" t="s">
        <v>57</v>
      </c>
      <c r="S229" s="117"/>
      <c r="T229" s="117"/>
      <c r="U229" s="149">
        <v>3.7</v>
      </c>
      <c r="V229" s="150">
        <v>4.2</v>
      </c>
      <c r="W229" s="149">
        <v>5.7</v>
      </c>
      <c r="X229" s="149">
        <v>60</v>
      </c>
      <c r="Y229" s="149">
        <f t="shared" si="87"/>
        <v>150</v>
      </c>
      <c r="Z229" s="149">
        <v>700</v>
      </c>
    </row>
    <row r="230" spans="1:26">
      <c r="A230" s="128"/>
      <c r="B230" s="109" t="s">
        <v>116</v>
      </c>
      <c r="C230" s="45" t="s">
        <v>234</v>
      </c>
      <c r="D230" s="171"/>
      <c r="E230" s="171"/>
      <c r="F230" s="166"/>
      <c r="G230" s="172"/>
      <c r="H230" s="49"/>
      <c r="I230" s="173"/>
      <c r="J230" s="49"/>
      <c r="K230" s="172"/>
      <c r="L230" s="167"/>
      <c r="M230" s="172"/>
      <c r="N230" s="169"/>
      <c r="O230" s="172"/>
      <c r="P230" s="172">
        <v>0</v>
      </c>
      <c r="Q230" s="167"/>
      <c r="R230" s="47" t="s">
        <v>57</v>
      </c>
      <c r="S230" s="117"/>
      <c r="T230" s="117"/>
      <c r="U230" s="149">
        <v>3.7</v>
      </c>
      <c r="V230" s="150">
        <v>4.2</v>
      </c>
      <c r="W230" s="149">
        <v>5.7</v>
      </c>
      <c r="X230" s="149">
        <v>60</v>
      </c>
      <c r="Y230" s="149">
        <f t="shared" si="87"/>
        <v>150</v>
      </c>
      <c r="Z230" s="149">
        <v>700</v>
      </c>
    </row>
    <row r="231" spans="1:26">
      <c r="A231" s="128"/>
      <c r="B231" s="129" t="s">
        <v>279</v>
      </c>
      <c r="C231" s="45" t="s">
        <v>235</v>
      </c>
      <c r="D231" s="166">
        <v>51307</v>
      </c>
      <c r="E231" s="166">
        <v>51307</v>
      </c>
      <c r="F231" s="166">
        <f t="shared" si="88"/>
        <v>0</v>
      </c>
      <c r="G231" s="167">
        <f t="shared" si="80"/>
        <v>0</v>
      </c>
      <c r="H231" s="46">
        <f t="shared" si="81"/>
        <v>0</v>
      </c>
      <c r="I231" s="168">
        <f t="shared" si="82"/>
        <v>0</v>
      </c>
      <c r="J231" s="46">
        <f t="shared" si="84"/>
        <v>0</v>
      </c>
      <c r="K231" s="167">
        <f t="shared" si="83"/>
        <v>0</v>
      </c>
      <c r="L231" s="167">
        <f t="shared" si="89"/>
        <v>0</v>
      </c>
      <c r="M231" s="167">
        <f t="shared" si="85"/>
        <v>0</v>
      </c>
      <c r="N231" s="169">
        <f t="shared" si="90"/>
        <v>75</v>
      </c>
      <c r="O231" s="167">
        <f t="shared" si="86"/>
        <v>150</v>
      </c>
      <c r="P231" s="167">
        <v>0</v>
      </c>
      <c r="Q231" s="167">
        <f t="shared" si="91"/>
        <v>150</v>
      </c>
      <c r="R231" s="47" t="s">
        <v>57</v>
      </c>
      <c r="S231" s="117"/>
      <c r="T231" s="117"/>
      <c r="U231" s="149">
        <v>3.7</v>
      </c>
      <c r="V231" s="150">
        <v>4.2</v>
      </c>
      <c r="W231" s="149">
        <v>5.7</v>
      </c>
      <c r="X231" s="149">
        <v>60</v>
      </c>
      <c r="Y231" s="149">
        <f t="shared" si="87"/>
        <v>150</v>
      </c>
      <c r="Z231" s="149">
        <v>700</v>
      </c>
    </row>
    <row r="232" spans="1:26">
      <c r="A232" s="128"/>
      <c r="B232" s="130"/>
      <c r="C232" s="45" t="s">
        <v>237</v>
      </c>
      <c r="D232" s="166"/>
      <c r="E232" s="166"/>
      <c r="F232" s="166">
        <f t="shared" si="88"/>
        <v>0</v>
      </c>
      <c r="G232" s="167"/>
      <c r="H232" s="46"/>
      <c r="I232" s="168"/>
      <c r="J232" s="46"/>
      <c r="K232" s="167"/>
      <c r="L232" s="167">
        <f t="shared" si="89"/>
        <v>0</v>
      </c>
      <c r="M232" s="167">
        <f t="shared" si="85"/>
        <v>0</v>
      </c>
      <c r="N232" s="169">
        <f t="shared" si="90"/>
        <v>75</v>
      </c>
      <c r="O232" s="167">
        <f t="shared" si="86"/>
        <v>150</v>
      </c>
      <c r="P232" s="167">
        <v>0</v>
      </c>
      <c r="Q232" s="167">
        <f t="shared" si="91"/>
        <v>150</v>
      </c>
      <c r="R232" s="47" t="s">
        <v>57</v>
      </c>
      <c r="S232" s="117"/>
      <c r="T232" s="117"/>
      <c r="U232" s="149">
        <v>3.7</v>
      </c>
      <c r="V232" s="150">
        <v>4.2</v>
      </c>
      <c r="W232" s="149">
        <v>5.7</v>
      </c>
      <c r="X232" s="149">
        <v>60</v>
      </c>
      <c r="Y232" s="149">
        <f t="shared" si="87"/>
        <v>150</v>
      </c>
      <c r="Z232" s="149">
        <v>700</v>
      </c>
    </row>
    <row r="233" spans="1:26">
      <c r="A233" s="128"/>
      <c r="B233" s="53" t="s">
        <v>236</v>
      </c>
      <c r="C233" s="45" t="s">
        <v>239</v>
      </c>
      <c r="D233" s="166">
        <v>20625</v>
      </c>
      <c r="E233" s="166">
        <v>20515</v>
      </c>
      <c r="F233" s="166">
        <f t="shared" si="88"/>
        <v>110</v>
      </c>
      <c r="G233" s="167">
        <f t="shared" si="80"/>
        <v>370</v>
      </c>
      <c r="H233" s="46">
        <f t="shared" si="81"/>
        <v>10</v>
      </c>
      <c r="I233" s="168">
        <f t="shared" si="82"/>
        <v>42</v>
      </c>
      <c r="J233" s="46">
        <f t="shared" si="84"/>
        <v>0</v>
      </c>
      <c r="K233" s="167">
        <f t="shared" si="83"/>
        <v>0</v>
      </c>
      <c r="L233" s="167">
        <f t="shared" si="89"/>
        <v>412</v>
      </c>
      <c r="M233" s="167">
        <f t="shared" si="85"/>
        <v>206</v>
      </c>
      <c r="N233" s="169">
        <f t="shared" si="90"/>
        <v>75</v>
      </c>
      <c r="O233" s="167">
        <f t="shared" si="86"/>
        <v>0</v>
      </c>
      <c r="P233" s="167">
        <v>0</v>
      </c>
      <c r="Q233" s="167">
        <f t="shared" si="91"/>
        <v>281</v>
      </c>
      <c r="R233" s="47" t="s">
        <v>57</v>
      </c>
      <c r="S233" s="117"/>
      <c r="T233" s="117"/>
      <c r="U233" s="149">
        <v>3.7</v>
      </c>
      <c r="V233" s="150">
        <v>4.2</v>
      </c>
      <c r="W233" s="149">
        <v>5.7</v>
      </c>
      <c r="X233" s="149">
        <v>60</v>
      </c>
      <c r="Y233" s="149">
        <f t="shared" si="87"/>
        <v>150</v>
      </c>
      <c r="Z233" s="149">
        <v>700</v>
      </c>
    </row>
    <row r="234" spans="1:26">
      <c r="A234" s="128"/>
      <c r="B234" s="87" t="s">
        <v>238</v>
      </c>
      <c r="C234" s="45" t="s">
        <v>241</v>
      </c>
      <c r="D234" s="166">
        <v>14927</v>
      </c>
      <c r="E234" s="166">
        <v>14896</v>
      </c>
      <c r="F234" s="166">
        <f t="shared" si="88"/>
        <v>31</v>
      </c>
      <c r="G234" s="167">
        <f t="shared" si="80"/>
        <v>114.7</v>
      </c>
      <c r="H234" s="46">
        <f t="shared" si="81"/>
        <v>0</v>
      </c>
      <c r="I234" s="168">
        <f t="shared" si="82"/>
        <v>0</v>
      </c>
      <c r="J234" s="46">
        <f t="shared" si="84"/>
        <v>0</v>
      </c>
      <c r="K234" s="167">
        <f t="shared" si="83"/>
        <v>0</v>
      </c>
      <c r="L234" s="167">
        <f t="shared" si="89"/>
        <v>114.7</v>
      </c>
      <c r="M234" s="167">
        <f t="shared" si="85"/>
        <v>57.35</v>
      </c>
      <c r="N234" s="169">
        <f t="shared" si="90"/>
        <v>75</v>
      </c>
      <c r="O234" s="167">
        <f t="shared" si="86"/>
        <v>0</v>
      </c>
      <c r="P234" s="167">
        <v>0</v>
      </c>
      <c r="Q234" s="167">
        <f t="shared" si="91"/>
        <v>132.35</v>
      </c>
      <c r="R234" s="47" t="s">
        <v>57</v>
      </c>
      <c r="S234" s="117"/>
      <c r="T234" s="117"/>
      <c r="U234" s="149">
        <v>3.7</v>
      </c>
      <c r="V234" s="150">
        <v>4.2</v>
      </c>
      <c r="W234" s="149">
        <v>5.7</v>
      </c>
      <c r="X234" s="149">
        <v>60</v>
      </c>
      <c r="Y234" s="149">
        <f t="shared" si="87"/>
        <v>150</v>
      </c>
      <c r="Z234" s="149">
        <v>700</v>
      </c>
    </row>
    <row r="235" spans="1:26">
      <c r="A235" s="128"/>
      <c r="B235" s="53" t="s">
        <v>240</v>
      </c>
      <c r="C235" s="45" t="s">
        <v>242</v>
      </c>
      <c r="D235" s="166">
        <v>10103</v>
      </c>
      <c r="E235" s="166">
        <v>10052</v>
      </c>
      <c r="F235" s="166">
        <f t="shared" si="88"/>
        <v>51</v>
      </c>
      <c r="G235" s="167">
        <f t="shared" si="80"/>
        <v>188.70000000000002</v>
      </c>
      <c r="H235" s="46">
        <f t="shared" si="81"/>
        <v>0</v>
      </c>
      <c r="I235" s="168">
        <f t="shared" si="82"/>
        <v>0</v>
      </c>
      <c r="J235" s="46">
        <f t="shared" si="84"/>
        <v>0</v>
      </c>
      <c r="K235" s="167">
        <f t="shared" si="83"/>
        <v>0</v>
      </c>
      <c r="L235" s="167">
        <f t="shared" si="89"/>
        <v>188.70000000000002</v>
      </c>
      <c r="M235" s="167">
        <f t="shared" si="85"/>
        <v>94.350000000000009</v>
      </c>
      <c r="N235" s="169">
        <f t="shared" si="90"/>
        <v>75</v>
      </c>
      <c r="O235" s="167">
        <f t="shared" si="86"/>
        <v>0</v>
      </c>
      <c r="P235" s="167">
        <v>0</v>
      </c>
      <c r="Q235" s="167">
        <f t="shared" si="91"/>
        <v>169.35000000000002</v>
      </c>
      <c r="R235" s="47" t="s">
        <v>57</v>
      </c>
      <c r="S235" s="117"/>
      <c r="T235" s="117"/>
      <c r="U235" s="149">
        <v>3.7</v>
      </c>
      <c r="V235" s="150">
        <v>4.2</v>
      </c>
      <c r="W235" s="149">
        <v>5.7</v>
      </c>
      <c r="X235" s="149">
        <v>60</v>
      </c>
      <c r="Y235" s="149">
        <f t="shared" si="87"/>
        <v>150</v>
      </c>
      <c r="Z235" s="149">
        <v>700</v>
      </c>
    </row>
    <row r="236" spans="1:26">
      <c r="A236" s="128"/>
      <c r="B236" s="85" t="s">
        <v>251</v>
      </c>
      <c r="C236" s="45" t="s">
        <v>244</v>
      </c>
      <c r="D236" s="166">
        <v>24143</v>
      </c>
      <c r="E236" s="166">
        <v>23963</v>
      </c>
      <c r="F236" s="166">
        <f t="shared" si="88"/>
        <v>180</v>
      </c>
      <c r="G236" s="167">
        <f t="shared" si="80"/>
        <v>370</v>
      </c>
      <c r="H236" s="46">
        <f t="shared" si="81"/>
        <v>80</v>
      </c>
      <c r="I236" s="168">
        <f t="shared" si="82"/>
        <v>336</v>
      </c>
      <c r="J236" s="46">
        <f t="shared" si="84"/>
        <v>0</v>
      </c>
      <c r="K236" s="167">
        <f t="shared" si="83"/>
        <v>0</v>
      </c>
      <c r="L236" s="167">
        <f t="shared" si="89"/>
        <v>706</v>
      </c>
      <c r="M236" s="167">
        <f t="shared" si="85"/>
        <v>353</v>
      </c>
      <c r="N236" s="169">
        <f t="shared" si="90"/>
        <v>75</v>
      </c>
      <c r="O236" s="167">
        <f t="shared" si="86"/>
        <v>0</v>
      </c>
      <c r="P236" s="167">
        <v>0</v>
      </c>
      <c r="Q236" s="167">
        <f t="shared" si="91"/>
        <v>428</v>
      </c>
      <c r="R236" s="47" t="s">
        <v>57</v>
      </c>
      <c r="S236" s="117"/>
      <c r="T236" s="117"/>
      <c r="U236" s="149">
        <v>3.7</v>
      </c>
      <c r="V236" s="150">
        <v>4.2</v>
      </c>
      <c r="W236" s="149">
        <v>5.7</v>
      </c>
      <c r="X236" s="149">
        <v>60</v>
      </c>
      <c r="Y236" s="149">
        <f t="shared" si="87"/>
        <v>150</v>
      </c>
      <c r="Z236" s="149">
        <v>700</v>
      </c>
    </row>
    <row r="237" spans="1:26">
      <c r="A237" s="128"/>
      <c r="B237" s="53" t="s">
        <v>243</v>
      </c>
      <c r="C237" s="45" t="s">
        <v>246</v>
      </c>
      <c r="D237" s="166">
        <v>10085</v>
      </c>
      <c r="E237" s="166">
        <v>9705</v>
      </c>
      <c r="F237" s="166">
        <f t="shared" si="88"/>
        <v>380</v>
      </c>
      <c r="G237" s="167">
        <f t="shared" si="80"/>
        <v>370</v>
      </c>
      <c r="H237" s="46">
        <f t="shared" si="81"/>
        <v>280</v>
      </c>
      <c r="I237" s="168">
        <f t="shared" si="82"/>
        <v>420</v>
      </c>
      <c r="J237" s="46">
        <f t="shared" si="84"/>
        <v>180</v>
      </c>
      <c r="K237" s="167">
        <f t="shared" si="83"/>
        <v>1026</v>
      </c>
      <c r="L237" s="167">
        <f t="shared" si="89"/>
        <v>1816</v>
      </c>
      <c r="M237" s="167">
        <f t="shared" si="85"/>
        <v>908</v>
      </c>
      <c r="N237" s="169">
        <f t="shared" si="90"/>
        <v>75</v>
      </c>
      <c r="O237" s="167">
        <f t="shared" si="86"/>
        <v>0</v>
      </c>
      <c r="P237" s="167">
        <v>0</v>
      </c>
      <c r="Q237" s="167">
        <f t="shared" si="91"/>
        <v>983</v>
      </c>
      <c r="R237" s="47" t="s">
        <v>57</v>
      </c>
      <c r="S237" s="117"/>
      <c r="T237" s="117"/>
      <c r="U237" s="149">
        <v>3.7</v>
      </c>
      <c r="V237" s="150">
        <v>4.2</v>
      </c>
      <c r="W237" s="149">
        <v>5.7</v>
      </c>
      <c r="X237" s="149">
        <v>60</v>
      </c>
      <c r="Y237" s="149">
        <f t="shared" si="87"/>
        <v>150</v>
      </c>
      <c r="Z237" s="149">
        <v>700</v>
      </c>
    </row>
    <row r="238" spans="1:26">
      <c r="A238" s="128"/>
      <c r="B238" s="53" t="s">
        <v>245</v>
      </c>
      <c r="C238" s="45" t="s">
        <v>248</v>
      </c>
      <c r="D238" s="166">
        <v>17064</v>
      </c>
      <c r="E238" s="166">
        <v>16722</v>
      </c>
      <c r="F238" s="166">
        <f t="shared" si="88"/>
        <v>342</v>
      </c>
      <c r="G238" s="167">
        <f t="shared" si="80"/>
        <v>370</v>
      </c>
      <c r="H238" s="46">
        <f t="shared" si="81"/>
        <v>242</v>
      </c>
      <c r="I238" s="168">
        <f t="shared" si="82"/>
        <v>420</v>
      </c>
      <c r="J238" s="46">
        <f t="shared" si="84"/>
        <v>142</v>
      </c>
      <c r="K238" s="167">
        <f t="shared" si="83"/>
        <v>809.4</v>
      </c>
      <c r="L238" s="167">
        <f t="shared" si="89"/>
        <v>1599.4</v>
      </c>
      <c r="M238" s="167">
        <f t="shared" si="85"/>
        <v>799.7</v>
      </c>
      <c r="N238" s="169">
        <f t="shared" si="90"/>
        <v>75</v>
      </c>
      <c r="O238" s="167">
        <f t="shared" si="86"/>
        <v>0</v>
      </c>
      <c r="P238" s="167">
        <v>0</v>
      </c>
      <c r="Q238" s="167">
        <f t="shared" si="91"/>
        <v>874.7</v>
      </c>
      <c r="R238" s="47" t="s">
        <v>57</v>
      </c>
      <c r="S238" s="117"/>
      <c r="T238" s="117"/>
      <c r="U238" s="149">
        <v>3.7</v>
      </c>
      <c r="V238" s="150">
        <v>4.2</v>
      </c>
      <c r="W238" s="149">
        <v>5.7</v>
      </c>
      <c r="X238" s="149">
        <v>60</v>
      </c>
      <c r="Y238" s="149">
        <f t="shared" si="87"/>
        <v>150</v>
      </c>
      <c r="Z238" s="149">
        <v>700</v>
      </c>
    </row>
    <row r="239" spans="1:26">
      <c r="A239" s="128"/>
      <c r="B239" s="53" t="s">
        <v>247</v>
      </c>
      <c r="C239" s="45" t="s">
        <v>250</v>
      </c>
      <c r="D239" s="166">
        <v>23639</v>
      </c>
      <c r="E239" s="166">
        <v>23358</v>
      </c>
      <c r="F239" s="166">
        <f t="shared" si="88"/>
        <v>281</v>
      </c>
      <c r="G239" s="167">
        <f t="shared" si="80"/>
        <v>370</v>
      </c>
      <c r="H239" s="46">
        <f t="shared" si="81"/>
        <v>181</v>
      </c>
      <c r="I239" s="168">
        <f t="shared" si="82"/>
        <v>420</v>
      </c>
      <c r="J239" s="46">
        <f t="shared" si="84"/>
        <v>81</v>
      </c>
      <c r="K239" s="167">
        <f t="shared" si="83"/>
        <v>461.7</v>
      </c>
      <c r="L239" s="167">
        <f t="shared" si="89"/>
        <v>1251.7</v>
      </c>
      <c r="M239" s="167">
        <f t="shared" si="85"/>
        <v>625.85</v>
      </c>
      <c r="N239" s="169">
        <f t="shared" si="90"/>
        <v>75</v>
      </c>
      <c r="O239" s="167">
        <f t="shared" si="86"/>
        <v>0</v>
      </c>
      <c r="P239" s="167">
        <v>0</v>
      </c>
      <c r="Q239" s="167">
        <f t="shared" si="91"/>
        <v>700.85</v>
      </c>
      <c r="R239" s="47" t="s">
        <v>57</v>
      </c>
      <c r="S239" s="117"/>
      <c r="T239" s="117"/>
      <c r="U239" s="149">
        <v>3.7</v>
      </c>
      <c r="V239" s="150">
        <v>4.2</v>
      </c>
      <c r="W239" s="149">
        <v>5.7</v>
      </c>
      <c r="X239" s="149">
        <v>60</v>
      </c>
      <c r="Y239" s="149">
        <f t="shared" si="87"/>
        <v>150</v>
      </c>
      <c r="Z239" s="149">
        <v>700</v>
      </c>
    </row>
    <row r="240" spans="1:26">
      <c r="A240" s="128"/>
      <c r="B240" s="109" t="s">
        <v>300</v>
      </c>
      <c r="C240" s="45" t="s">
        <v>252</v>
      </c>
      <c r="D240" s="166">
        <v>24109</v>
      </c>
      <c r="E240" s="166">
        <v>23631</v>
      </c>
      <c r="F240" s="166">
        <f t="shared" si="88"/>
        <v>478</v>
      </c>
      <c r="G240" s="167">
        <f t="shared" si="80"/>
        <v>370</v>
      </c>
      <c r="H240" s="46">
        <f t="shared" si="81"/>
        <v>378</v>
      </c>
      <c r="I240" s="168">
        <f t="shared" si="82"/>
        <v>420</v>
      </c>
      <c r="J240" s="46">
        <f t="shared" si="84"/>
        <v>278</v>
      </c>
      <c r="K240" s="167">
        <f t="shared" si="83"/>
        <v>1584.6000000000001</v>
      </c>
      <c r="L240" s="167">
        <f t="shared" si="89"/>
        <v>2374.6000000000004</v>
      </c>
      <c r="M240" s="167">
        <f t="shared" si="85"/>
        <v>1187.3000000000002</v>
      </c>
      <c r="N240" s="169">
        <f t="shared" si="90"/>
        <v>75</v>
      </c>
      <c r="O240" s="167">
        <f t="shared" si="86"/>
        <v>0</v>
      </c>
      <c r="P240" s="167">
        <v>0</v>
      </c>
      <c r="Q240" s="167">
        <f t="shared" si="91"/>
        <v>1262.3000000000002</v>
      </c>
      <c r="R240" s="47" t="s">
        <v>57</v>
      </c>
      <c r="S240" s="117"/>
      <c r="T240" s="117"/>
      <c r="U240" s="149">
        <v>3.7</v>
      </c>
      <c r="V240" s="150">
        <v>4.2</v>
      </c>
      <c r="W240" s="149">
        <v>5.7</v>
      </c>
      <c r="X240" s="149">
        <v>60</v>
      </c>
      <c r="Y240" s="149">
        <f t="shared" si="87"/>
        <v>150</v>
      </c>
      <c r="Z240" s="149">
        <v>700</v>
      </c>
    </row>
    <row r="241" spans="1:26">
      <c r="A241" s="128"/>
      <c r="B241" s="85" t="s">
        <v>286</v>
      </c>
      <c r="C241" s="45" t="s">
        <v>254</v>
      </c>
      <c r="D241" s="166">
        <v>11703</v>
      </c>
      <c r="E241" s="166">
        <v>11386</v>
      </c>
      <c r="F241" s="166">
        <f t="shared" si="88"/>
        <v>317</v>
      </c>
      <c r="G241" s="167">
        <f t="shared" si="80"/>
        <v>370</v>
      </c>
      <c r="H241" s="46">
        <f t="shared" si="81"/>
        <v>217</v>
      </c>
      <c r="I241" s="168">
        <f t="shared" si="82"/>
        <v>420</v>
      </c>
      <c r="J241" s="46">
        <f t="shared" si="84"/>
        <v>117</v>
      </c>
      <c r="K241" s="167">
        <f t="shared" si="83"/>
        <v>666.9</v>
      </c>
      <c r="L241" s="167">
        <f t="shared" si="89"/>
        <v>1456.9</v>
      </c>
      <c r="M241" s="167">
        <f t="shared" si="85"/>
        <v>728.45</v>
      </c>
      <c r="N241" s="169">
        <f t="shared" si="90"/>
        <v>75</v>
      </c>
      <c r="O241" s="167">
        <f t="shared" si="86"/>
        <v>0</v>
      </c>
      <c r="P241" s="167">
        <v>0</v>
      </c>
      <c r="Q241" s="167">
        <f t="shared" si="91"/>
        <v>803.45</v>
      </c>
      <c r="R241" s="47" t="s">
        <v>57</v>
      </c>
      <c r="S241" s="117"/>
      <c r="T241" s="117"/>
      <c r="U241" s="149">
        <v>3.7</v>
      </c>
      <c r="V241" s="150">
        <v>4.2</v>
      </c>
      <c r="W241" s="149">
        <v>5.7</v>
      </c>
      <c r="X241" s="149">
        <v>60</v>
      </c>
      <c r="Y241" s="149">
        <f t="shared" si="87"/>
        <v>150</v>
      </c>
      <c r="Z241" s="149">
        <v>700</v>
      </c>
    </row>
    <row r="242" spans="1:26">
      <c r="A242" s="128"/>
      <c r="B242" s="109" t="s">
        <v>116</v>
      </c>
      <c r="C242" s="45" t="s">
        <v>256</v>
      </c>
      <c r="D242" s="170"/>
      <c r="E242" s="170"/>
      <c r="F242" s="171">
        <f t="shared" si="88"/>
        <v>0</v>
      </c>
      <c r="G242" s="172">
        <f t="shared" si="80"/>
        <v>0</v>
      </c>
      <c r="H242" s="49">
        <f t="shared" si="81"/>
        <v>0</v>
      </c>
      <c r="I242" s="173">
        <f t="shared" si="82"/>
        <v>0</v>
      </c>
      <c r="J242" s="49">
        <f t="shared" si="84"/>
        <v>0</v>
      </c>
      <c r="K242" s="172">
        <f t="shared" si="83"/>
        <v>0</v>
      </c>
      <c r="L242" s="172">
        <f t="shared" si="89"/>
        <v>0</v>
      </c>
      <c r="M242" s="172">
        <f t="shared" si="85"/>
        <v>0</v>
      </c>
      <c r="N242" s="174">
        <f t="shared" si="90"/>
        <v>75</v>
      </c>
      <c r="O242" s="172">
        <f t="shared" si="86"/>
        <v>150</v>
      </c>
      <c r="P242" s="172">
        <v>0</v>
      </c>
      <c r="Q242" s="172">
        <f t="shared" si="91"/>
        <v>150</v>
      </c>
      <c r="R242" s="47" t="s">
        <v>57</v>
      </c>
      <c r="S242" s="117"/>
      <c r="T242" s="117"/>
      <c r="U242" s="149">
        <v>3.7</v>
      </c>
      <c r="V242" s="150">
        <v>4.2</v>
      </c>
      <c r="W242" s="149">
        <v>5.7</v>
      </c>
      <c r="X242" s="149">
        <v>60</v>
      </c>
      <c r="Y242" s="149">
        <f t="shared" si="87"/>
        <v>150</v>
      </c>
      <c r="Z242" s="149">
        <v>700</v>
      </c>
    </row>
    <row r="243" spans="1:26">
      <c r="A243" s="128"/>
      <c r="B243" s="53" t="s">
        <v>255</v>
      </c>
      <c r="C243" s="45" t="s">
        <v>301</v>
      </c>
      <c r="D243" s="166">
        <v>29921</v>
      </c>
      <c r="E243" s="166">
        <v>29586</v>
      </c>
      <c r="F243" s="166">
        <f t="shared" si="88"/>
        <v>335</v>
      </c>
      <c r="G243" s="167">
        <f t="shared" si="80"/>
        <v>370</v>
      </c>
      <c r="H243" s="46">
        <f t="shared" si="81"/>
        <v>235</v>
      </c>
      <c r="I243" s="168">
        <f t="shared" si="82"/>
        <v>420</v>
      </c>
      <c r="J243" s="46">
        <f t="shared" si="84"/>
        <v>135</v>
      </c>
      <c r="K243" s="167">
        <f t="shared" si="83"/>
        <v>769.5</v>
      </c>
      <c r="L243" s="167">
        <f t="shared" si="89"/>
        <v>1559.5</v>
      </c>
      <c r="M243" s="167">
        <f t="shared" si="85"/>
        <v>779.75</v>
      </c>
      <c r="N243" s="169">
        <f t="shared" si="90"/>
        <v>75</v>
      </c>
      <c r="O243" s="167">
        <f t="shared" si="86"/>
        <v>0</v>
      </c>
      <c r="P243" s="167">
        <v>0</v>
      </c>
      <c r="Q243" s="167">
        <f t="shared" si="91"/>
        <v>854.75</v>
      </c>
      <c r="R243" s="47" t="s">
        <v>57</v>
      </c>
      <c r="S243" s="117"/>
      <c r="T243" s="117"/>
      <c r="U243" s="149">
        <v>3.7</v>
      </c>
      <c r="V243" s="150">
        <v>4.2</v>
      </c>
      <c r="W243" s="149">
        <v>5.7</v>
      </c>
      <c r="X243" s="149">
        <v>60</v>
      </c>
      <c r="Y243" s="149">
        <f t="shared" si="87"/>
        <v>150</v>
      </c>
      <c r="Z243" s="149">
        <v>700</v>
      </c>
    </row>
    <row r="244" spans="1:26">
      <c r="D244" s="207"/>
      <c r="E244" s="208"/>
      <c r="F244" s="209"/>
      <c r="G244" s="210"/>
      <c r="H244" s="15"/>
      <c r="I244" s="211"/>
      <c r="J244" s="15"/>
      <c r="K244" s="210"/>
      <c r="L244" s="210"/>
      <c r="M244" s="210"/>
      <c r="N244" s="212"/>
      <c r="O244" s="210"/>
      <c r="P244" s="210"/>
      <c r="Q244" s="210"/>
      <c r="R244" s="10"/>
      <c r="S244" s="117"/>
      <c r="T244" s="117"/>
      <c r="U244" s="149"/>
      <c r="V244" s="150"/>
      <c r="W244" s="149"/>
      <c r="X244" s="149"/>
      <c r="Y244" s="149"/>
      <c r="Z244" s="149"/>
    </row>
    <row r="245" spans="1:26">
      <c r="D245" s="4"/>
      <c r="E245" s="13"/>
      <c r="F245" s="12"/>
      <c r="G245" s="11"/>
      <c r="H245" s="15"/>
      <c r="I245" s="16"/>
      <c r="J245" s="17"/>
      <c r="K245" s="11"/>
      <c r="L245" s="11"/>
      <c r="M245" s="11"/>
      <c r="N245" s="14"/>
      <c r="O245" s="11"/>
      <c r="P245" s="11"/>
      <c r="Q245" s="11"/>
      <c r="R245" s="10"/>
      <c r="S245" s="117"/>
      <c r="T245" s="117"/>
      <c r="U245" s="149"/>
      <c r="V245" s="150"/>
      <c r="W245" s="149"/>
      <c r="X245" s="149"/>
      <c r="Y245" s="149"/>
      <c r="Z245" s="149"/>
    </row>
    <row r="246" spans="1:26">
      <c r="D246" s="4"/>
      <c r="E246" s="13"/>
      <c r="F246" s="12"/>
      <c r="G246" s="11"/>
      <c r="H246" s="15"/>
      <c r="I246" s="16"/>
      <c r="J246" s="17"/>
      <c r="K246" s="11"/>
      <c r="L246" s="11"/>
      <c r="M246" s="11"/>
      <c r="N246" s="14"/>
      <c r="O246" s="11"/>
      <c r="P246" s="11"/>
      <c r="Q246" s="11"/>
      <c r="R246" s="10"/>
      <c r="S246" s="4"/>
      <c r="T246" s="4"/>
      <c r="U246" s="8"/>
      <c r="V246" s="7"/>
      <c r="W246" s="8"/>
      <c r="X246" s="8"/>
      <c r="Y246" s="8"/>
      <c r="Z246" s="8"/>
    </row>
    <row r="247" spans="1:26">
      <c r="D247" s="4"/>
      <c r="E247" s="13"/>
      <c r="F247" s="12"/>
      <c r="G247" s="11"/>
      <c r="H247" s="15"/>
      <c r="I247" s="16"/>
      <c r="J247" s="17"/>
      <c r="K247" s="11"/>
      <c r="L247" s="11"/>
      <c r="M247" s="11"/>
      <c r="N247" s="14"/>
      <c r="O247" s="11"/>
      <c r="P247" s="11"/>
      <c r="Q247" s="11"/>
      <c r="R247" s="10"/>
      <c r="S247" s="4" t="s">
        <v>282</v>
      </c>
      <c r="T247" s="4"/>
      <c r="U247" s="8"/>
      <c r="V247" s="7"/>
      <c r="W247" s="8"/>
      <c r="X247" s="8"/>
      <c r="Y247" s="8"/>
      <c r="Z247" s="8"/>
    </row>
    <row r="248" spans="1:26">
      <c r="D248" s="4"/>
      <c r="E248" s="13"/>
      <c r="F248" s="12"/>
      <c r="G248" s="11"/>
      <c r="H248" s="15"/>
      <c r="I248" s="16"/>
      <c r="J248" s="17"/>
      <c r="K248" s="11"/>
      <c r="L248" s="11"/>
      <c r="M248" s="11"/>
      <c r="N248" s="14"/>
      <c r="O248" s="11"/>
      <c r="P248" s="11"/>
      <c r="Q248" s="11"/>
      <c r="R248" s="10"/>
      <c r="S248" s="4"/>
      <c r="T248" s="4"/>
      <c r="U248" s="8"/>
      <c r="V248" s="7"/>
      <c r="W248" s="8"/>
      <c r="X248" s="8"/>
      <c r="Y248" s="8"/>
      <c r="Z248" s="8"/>
    </row>
    <row r="249" spans="1:26">
      <c r="D249" s="4"/>
      <c r="E249" s="13"/>
      <c r="F249" s="12"/>
      <c r="G249" s="11"/>
      <c r="H249" s="15"/>
      <c r="I249" s="16"/>
      <c r="J249" s="17"/>
      <c r="K249" s="11"/>
      <c r="L249" s="11"/>
      <c r="M249" s="11"/>
      <c r="N249" s="14"/>
      <c r="O249" s="11"/>
      <c r="P249" s="11"/>
      <c r="Q249" s="11"/>
      <c r="R249" s="10"/>
      <c r="S249" s="4"/>
      <c r="T249" s="4"/>
      <c r="U249" s="8"/>
      <c r="V249" s="7"/>
      <c r="W249" s="8"/>
      <c r="X249" s="8"/>
      <c r="Y249" s="8"/>
      <c r="Z249" s="8"/>
    </row>
    <row r="250" spans="1:26">
      <c r="D250" s="4"/>
      <c r="E250" s="13"/>
      <c r="F250" s="12"/>
      <c r="G250" s="11"/>
      <c r="H250" s="15"/>
      <c r="I250" s="16"/>
      <c r="J250" s="17"/>
      <c r="K250" s="11"/>
      <c r="L250" s="11"/>
      <c r="M250" s="11"/>
      <c r="N250" s="14"/>
      <c r="O250" s="11"/>
      <c r="P250" s="11"/>
      <c r="Q250" s="11"/>
      <c r="R250" s="10"/>
      <c r="S250" s="4"/>
      <c r="T250" s="4"/>
      <c r="U250" s="8"/>
      <c r="V250" s="7"/>
      <c r="W250" s="8"/>
      <c r="X250" s="8"/>
      <c r="Y250" s="8"/>
      <c r="Z250" s="8"/>
    </row>
    <row r="251" spans="1:26">
      <c r="D251" s="4"/>
      <c r="E251" s="13"/>
      <c r="F251" s="12"/>
      <c r="G251" s="11"/>
      <c r="H251" s="15"/>
      <c r="I251" s="16"/>
      <c r="J251" s="17"/>
      <c r="K251" s="11"/>
      <c r="L251" s="11"/>
      <c r="M251" s="11"/>
      <c r="N251" s="14"/>
      <c r="O251" s="11"/>
      <c r="P251" s="11"/>
      <c r="Q251" s="11"/>
      <c r="R251" s="10"/>
      <c r="S251" s="4"/>
      <c r="T251" s="4"/>
      <c r="U251" s="8"/>
      <c r="V251" s="7"/>
      <c r="W251" s="8"/>
      <c r="X251" s="8"/>
      <c r="Y251" s="8"/>
      <c r="Z251" s="8"/>
    </row>
    <row r="252" spans="1:26">
      <c r="D252" s="4"/>
      <c r="E252" s="13"/>
      <c r="F252" s="12"/>
      <c r="G252" s="11"/>
      <c r="H252" s="15"/>
      <c r="I252" s="16"/>
      <c r="J252" s="17"/>
      <c r="K252" s="11"/>
      <c r="L252" s="11"/>
      <c r="M252" s="11"/>
      <c r="N252" s="14"/>
      <c r="O252" s="11"/>
      <c r="P252" s="11"/>
      <c r="Q252" s="11"/>
      <c r="R252" s="10"/>
      <c r="S252" s="4"/>
      <c r="T252" s="4"/>
      <c r="U252" s="8"/>
      <c r="V252" s="7"/>
      <c r="W252" s="8"/>
      <c r="X252" s="8"/>
      <c r="Y252" s="8"/>
      <c r="Z252" s="8"/>
    </row>
    <row r="253" spans="1:26">
      <c r="D253" s="4"/>
      <c r="E253" s="13"/>
      <c r="F253" s="12"/>
      <c r="G253" s="11"/>
      <c r="H253" s="15"/>
      <c r="I253" s="16"/>
      <c r="J253" s="17"/>
      <c r="K253" s="11"/>
      <c r="L253" s="11"/>
      <c r="M253" s="11"/>
      <c r="N253" s="14"/>
      <c r="O253" s="11"/>
      <c r="P253" s="11"/>
      <c r="Q253" s="11"/>
      <c r="R253" s="10"/>
      <c r="S253" s="4"/>
      <c r="T253" s="4"/>
      <c r="U253" s="8"/>
      <c r="V253" s="7"/>
      <c r="W253" s="8"/>
      <c r="X253" s="8"/>
      <c r="Y253" s="8"/>
      <c r="Z253" s="8"/>
    </row>
    <row r="254" spans="1:26">
      <c r="D254" s="4"/>
      <c r="E254" s="13"/>
      <c r="F254" s="12"/>
      <c r="G254" s="11"/>
      <c r="H254" s="15"/>
      <c r="I254" s="16"/>
      <c r="J254" s="17"/>
      <c r="K254" s="11"/>
      <c r="L254" s="11"/>
      <c r="M254" s="11"/>
      <c r="N254" s="14"/>
      <c r="O254" s="11"/>
      <c r="P254" s="11"/>
      <c r="Q254" s="11"/>
      <c r="R254" s="10"/>
      <c r="S254" s="4"/>
      <c r="T254" s="4"/>
      <c r="U254" s="8"/>
      <c r="V254" s="7"/>
      <c r="W254" s="8"/>
      <c r="X254" s="8"/>
      <c r="Y254" s="8"/>
      <c r="Z254" s="8"/>
    </row>
    <row r="255" spans="1:26">
      <c r="D255" s="4"/>
      <c r="E255" s="13"/>
      <c r="F255" s="12"/>
      <c r="G255" s="11"/>
      <c r="H255" s="15"/>
      <c r="I255" s="16"/>
      <c r="J255" s="17"/>
      <c r="K255" s="11"/>
      <c r="L255" s="11"/>
      <c r="M255" s="11"/>
      <c r="N255" s="14"/>
      <c r="O255" s="11"/>
      <c r="P255" s="11"/>
      <c r="Q255" s="11"/>
      <c r="R255" s="10"/>
      <c r="S255" s="4"/>
      <c r="T255" s="4"/>
      <c r="U255" s="8"/>
      <c r="V255" s="7"/>
      <c r="W255" s="8"/>
      <c r="X255" s="8"/>
      <c r="Y255" s="8"/>
      <c r="Z255" s="8"/>
    </row>
    <row r="256" spans="1:26">
      <c r="D256" s="4"/>
      <c r="E256" s="13"/>
      <c r="F256" s="12"/>
      <c r="G256" s="11"/>
      <c r="H256" s="15"/>
      <c r="I256" s="16"/>
      <c r="J256" s="17"/>
      <c r="K256" s="11"/>
      <c r="L256" s="11"/>
      <c r="M256" s="11"/>
      <c r="N256" s="14"/>
      <c r="O256" s="11"/>
      <c r="P256" s="11"/>
      <c r="Q256" s="11"/>
      <c r="R256" s="10"/>
      <c r="S256" s="4"/>
      <c r="T256" s="4"/>
      <c r="U256" s="8"/>
      <c r="V256" s="7"/>
      <c r="W256" s="8"/>
      <c r="X256" s="8"/>
      <c r="Y256" s="8"/>
      <c r="Z256" s="8"/>
    </row>
  </sheetData>
  <sheetProtection password="E09D" sheet="1" objects="1" scenarios="1"/>
  <mergeCells count="42">
    <mergeCell ref="C110:C112"/>
    <mergeCell ref="B124:B126"/>
    <mergeCell ref="C124:C126"/>
    <mergeCell ref="B100:B102"/>
    <mergeCell ref="C100:C102"/>
    <mergeCell ref="C171:C173"/>
    <mergeCell ref="B164:B166"/>
    <mergeCell ref="C164:C166"/>
    <mergeCell ref="C167:C169"/>
    <mergeCell ref="B167:B169"/>
    <mergeCell ref="B2:R3"/>
    <mergeCell ref="A9:A33"/>
    <mergeCell ref="B44:B46"/>
    <mergeCell ref="C44:C46"/>
    <mergeCell ref="A38:A73"/>
    <mergeCell ref="P5:Q5"/>
    <mergeCell ref="L6:M6"/>
    <mergeCell ref="A79:A84"/>
    <mergeCell ref="C134:C136"/>
    <mergeCell ref="A100:A137"/>
    <mergeCell ref="B128:B130"/>
    <mergeCell ref="C128:C130"/>
    <mergeCell ref="B134:B136"/>
    <mergeCell ref="B110:B112"/>
    <mergeCell ref="A222:A243"/>
    <mergeCell ref="B231:B232"/>
    <mergeCell ref="S54:T54"/>
    <mergeCell ref="A183:A186"/>
    <mergeCell ref="A139:A182"/>
    <mergeCell ref="B174:B176"/>
    <mergeCell ref="C174:C176"/>
    <mergeCell ref="B150:B152"/>
    <mergeCell ref="C150:C152"/>
    <mergeCell ref="B153:B155"/>
    <mergeCell ref="B138:B140"/>
    <mergeCell ref="C138:C140"/>
    <mergeCell ref="B183:B185"/>
    <mergeCell ref="C183:C185"/>
    <mergeCell ref="C153:C155"/>
    <mergeCell ref="B161:B163"/>
    <mergeCell ref="C161:C163"/>
    <mergeCell ref="B171:B173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2020-12-08T07:28:55Z</cp:lastPrinted>
  <dcterms:created xsi:type="dcterms:W3CDTF">2014-10-09T14:42:46Z</dcterms:created>
  <dcterms:modified xsi:type="dcterms:W3CDTF">2020-12-09T08:08:13Z</dcterms:modified>
</cp:coreProperties>
</file>