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480" windowHeight="9015"/>
  </bookViews>
  <sheets>
    <sheet name="Sheet1" sheetId="4" r:id="rId1"/>
  </sheets>
  <calcPr calcId="124519"/>
  <fileRecoveryPr autoRecover="0"/>
</workbook>
</file>

<file path=xl/calcChain.xml><?xml version="1.0" encoding="utf-8"?>
<calcChain xmlns="http://schemas.openxmlformats.org/spreadsheetml/2006/main">
  <c r="L94" i="4"/>
  <c r="F94"/>
  <c r="L51" l="1"/>
  <c r="F51"/>
  <c r="L416"/>
  <c r="F416"/>
  <c r="L402"/>
  <c r="F402"/>
  <c r="L392"/>
  <c r="F392"/>
  <c r="L388" l="1"/>
  <c r="F388"/>
  <c r="L374"/>
  <c r="F374"/>
  <c r="L363"/>
  <c r="F363"/>
  <c r="F362"/>
  <c r="L361"/>
  <c r="F361"/>
  <c r="L348"/>
  <c r="F348"/>
  <c r="F115" l="1"/>
  <c r="F84" l="1"/>
  <c r="F83"/>
  <c r="F81"/>
  <c r="F80"/>
  <c r="F30" l="1"/>
  <c r="F57"/>
  <c r="F54"/>
  <c r="F49"/>
  <c r="F47"/>
  <c r="F38"/>
  <c r="F417" l="1"/>
  <c r="F413"/>
  <c r="F406"/>
  <c r="F404"/>
  <c r="F401"/>
  <c r="F399"/>
  <c r="F395"/>
  <c r="F393"/>
  <c r="F385"/>
  <c r="F376"/>
  <c r="F367"/>
  <c r="F366"/>
  <c r="F360"/>
  <c r="F359"/>
  <c r="F446" l="1"/>
  <c r="F445"/>
  <c r="F91"/>
  <c r="F415" l="1"/>
  <c r="F414"/>
  <c r="F412"/>
  <c r="F398" l="1"/>
  <c r="F394"/>
  <c r="F387"/>
  <c r="F368" l="1"/>
  <c r="F354" l="1"/>
  <c r="F352"/>
  <c r="F349"/>
  <c r="F64"/>
  <c r="F61"/>
  <c r="F50" l="1"/>
  <c r="F46"/>
  <c r="F467" l="1"/>
  <c r="F89" l="1"/>
  <c r="F103"/>
  <c r="F365" l="1"/>
  <c r="F508" l="1"/>
  <c r="F55" l="1"/>
  <c r="F386" l="1"/>
  <c r="F311"/>
  <c r="F310" l="1"/>
  <c r="F308" l="1"/>
  <c r="F355"/>
  <c r="F405" l="1"/>
  <c r="F68"/>
  <c r="F87"/>
  <c r="Y517"/>
  <c r="Y518"/>
  <c r="Y519"/>
  <c r="Y520"/>
  <c r="Y521"/>
  <c r="Y522"/>
  <c r="Y523"/>
  <c r="Y524"/>
  <c r="Y525"/>
  <c r="Y526"/>
  <c r="Y516"/>
  <c r="Y503"/>
  <c r="Y504"/>
  <c r="Y505"/>
  <c r="Y506"/>
  <c r="Y507"/>
  <c r="Y508"/>
  <c r="Y509"/>
  <c r="Y510"/>
  <c r="Y511"/>
  <c r="Y512"/>
  <c r="Y513"/>
  <c r="Y502"/>
  <c r="Y501"/>
  <c r="Y479"/>
  <c r="Y480"/>
  <c r="Y481"/>
  <c r="Y482"/>
  <c r="Y483"/>
  <c r="Y478"/>
  <c r="Y475"/>
  <c r="Y466"/>
  <c r="Y467"/>
  <c r="Y468"/>
  <c r="Y469"/>
  <c r="Y470"/>
  <c r="Y471"/>
  <c r="Y472"/>
  <c r="Y473"/>
  <c r="Y474"/>
  <c r="Y465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26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385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47"/>
  <c r="Y309"/>
  <c r="Y310"/>
  <c r="Y311"/>
  <c r="Y312"/>
  <c r="Y313"/>
  <c r="Y314"/>
  <c r="Y315"/>
  <c r="Y308"/>
  <c r="Y295"/>
  <c r="Y296"/>
  <c r="Y297"/>
  <c r="Y298"/>
  <c r="Y299"/>
  <c r="Y300"/>
  <c r="Y301"/>
  <c r="Y302"/>
  <c r="Y294"/>
  <c r="Y287"/>
  <c r="Y288"/>
  <c r="Y289"/>
  <c r="Y290"/>
  <c r="Y291"/>
  <c r="Y286"/>
  <c r="Y278"/>
  <c r="Y279"/>
  <c r="Y280"/>
  <c r="Y281"/>
  <c r="Y282"/>
  <c r="Y283"/>
  <c r="Y277"/>
  <c r="Y274"/>
  <c r="Y234"/>
  <c r="Y235"/>
  <c r="Y236"/>
  <c r="Y237"/>
  <c r="Y238"/>
  <c r="Y233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192"/>
  <c r="Y156"/>
  <c r="Y157"/>
  <c r="Y158"/>
  <c r="Y159"/>
  <c r="Y160"/>
  <c r="Y161"/>
  <c r="Y162"/>
  <c r="Y15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15"/>
  <c r="Y98"/>
  <c r="Y99"/>
  <c r="Y100"/>
  <c r="Y101"/>
  <c r="Y102"/>
  <c r="Y103"/>
  <c r="Y104"/>
  <c r="Y105"/>
  <c r="Y106"/>
  <c r="Y107"/>
  <c r="Y108"/>
  <c r="Y109"/>
  <c r="Y110"/>
  <c r="Y111"/>
  <c r="Y112"/>
  <c r="Y97"/>
  <c r="Y88"/>
  <c r="Y89"/>
  <c r="Y90"/>
  <c r="Y91"/>
  <c r="Y92"/>
  <c r="Y93"/>
  <c r="Y94"/>
  <c r="Y87"/>
  <c r="Y80"/>
  <c r="Y81"/>
  <c r="Y82"/>
  <c r="Y83"/>
  <c r="Y84"/>
  <c r="Y79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38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9"/>
  <c r="F99"/>
  <c r="F133"/>
  <c r="F60" l="1"/>
  <c r="F53"/>
  <c r="F407"/>
  <c r="F390"/>
  <c r="F471"/>
  <c r="F480"/>
  <c r="F478"/>
  <c r="F43"/>
  <c r="F279"/>
  <c r="F358"/>
  <c r="F356"/>
  <c r="F107" l="1"/>
  <c r="F93" l="1"/>
  <c r="F52" l="1"/>
  <c r="F289" l="1"/>
  <c r="G84" l="1"/>
  <c r="N84"/>
  <c r="F17"/>
  <c r="F108"/>
  <c r="F472"/>
  <c r="F309"/>
  <c r="F441"/>
  <c r="F98"/>
  <c r="O84" l="1"/>
  <c r="H84"/>
  <c r="I84" s="1"/>
  <c r="J84" l="1"/>
  <c r="K84" s="1"/>
  <c r="L84" s="1"/>
  <c r="N431"/>
  <c r="F431"/>
  <c r="O431" s="1"/>
  <c r="N444"/>
  <c r="F444"/>
  <c r="O444" s="1"/>
  <c r="G441"/>
  <c r="H441"/>
  <c r="J441" s="1"/>
  <c r="K441" s="1"/>
  <c r="N441"/>
  <c r="O441"/>
  <c r="N445"/>
  <c r="H445"/>
  <c r="N442"/>
  <c r="F442"/>
  <c r="H442" s="1"/>
  <c r="N440"/>
  <c r="F440"/>
  <c r="H440" s="1"/>
  <c r="N438"/>
  <c r="F438"/>
  <c r="H438" s="1"/>
  <c r="N437"/>
  <c r="F437"/>
  <c r="O437" s="1"/>
  <c r="N426"/>
  <c r="F426"/>
  <c r="O426" s="1"/>
  <c r="M84" l="1"/>
  <c r="Q84" s="1"/>
  <c r="G438"/>
  <c r="G440"/>
  <c r="G442"/>
  <c r="G445"/>
  <c r="O438"/>
  <c r="O440"/>
  <c r="O442"/>
  <c r="O445"/>
  <c r="H431"/>
  <c r="G431"/>
  <c r="H444"/>
  <c r="G444"/>
  <c r="I441"/>
  <c r="L441" s="1"/>
  <c r="I445"/>
  <c r="J445"/>
  <c r="K445" s="1"/>
  <c r="I442"/>
  <c r="J442"/>
  <c r="K442" s="1"/>
  <c r="I440"/>
  <c r="J440"/>
  <c r="K440" s="1"/>
  <c r="I438"/>
  <c r="J438"/>
  <c r="K438" s="1"/>
  <c r="H437"/>
  <c r="G437"/>
  <c r="H426"/>
  <c r="G426"/>
  <c r="L445" l="1"/>
  <c r="M445" s="1"/>
  <c r="Q445" s="1"/>
  <c r="L442"/>
  <c r="M442" s="1"/>
  <c r="Q442" s="1"/>
  <c r="L438"/>
  <c r="M438" s="1"/>
  <c r="Q438" s="1"/>
  <c r="L440"/>
  <c r="M440" s="1"/>
  <c r="Q440" s="1"/>
  <c r="M441"/>
  <c r="Q441" s="1"/>
  <c r="I431"/>
  <c r="J431"/>
  <c r="K431" s="1"/>
  <c r="J444"/>
  <c r="K444" s="1"/>
  <c r="I444"/>
  <c r="I437"/>
  <c r="J437"/>
  <c r="K437" s="1"/>
  <c r="J426"/>
  <c r="K426" s="1"/>
  <c r="I426"/>
  <c r="F280"/>
  <c r="F40"/>
  <c r="L431" l="1"/>
  <c r="M431" s="1"/>
  <c r="Q431" s="1"/>
  <c r="L444"/>
  <c r="M444" s="1"/>
  <c r="Q444" s="1"/>
  <c r="L437"/>
  <c r="M437" s="1"/>
  <c r="Q437" s="1"/>
  <c r="L426"/>
  <c r="M426" s="1"/>
  <c r="Q426" s="1"/>
  <c r="F90"/>
  <c r="F216"/>
  <c r="F25" l="1"/>
  <c r="F230"/>
  <c r="F197"/>
  <c r="F101"/>
  <c r="F112"/>
  <c r="F65"/>
  <c r="F44" l="1"/>
  <c r="F473"/>
  <c r="F347" l="1"/>
  <c r="F277"/>
  <c r="F433"/>
  <c r="F63"/>
  <c r="F391" l="1"/>
  <c r="F375" l="1"/>
  <c r="F59"/>
  <c r="F274" l="1"/>
  <c r="F283"/>
  <c r="F288" l="1"/>
  <c r="F301"/>
  <c r="F300"/>
  <c r="F125" l="1"/>
  <c r="F194" l="1"/>
  <c r="F314"/>
  <c r="F15" l="1"/>
  <c r="N447" l="1"/>
  <c r="F447"/>
  <c r="H447" s="1"/>
  <c r="I447" s="1"/>
  <c r="N446"/>
  <c r="N436"/>
  <c r="L436"/>
  <c r="M436" s="1"/>
  <c r="F436"/>
  <c r="N435"/>
  <c r="F435"/>
  <c r="H435" s="1"/>
  <c r="N434"/>
  <c r="F434"/>
  <c r="H434" s="1"/>
  <c r="N433"/>
  <c r="H433"/>
  <c r="N432"/>
  <c r="F432"/>
  <c r="H432" s="1"/>
  <c r="N430"/>
  <c r="F430"/>
  <c r="H430" s="1"/>
  <c r="Q429"/>
  <c r="N428"/>
  <c r="F428"/>
  <c r="O428" s="1"/>
  <c r="N427"/>
  <c r="F427"/>
  <c r="G427" s="1"/>
  <c r="H427" l="1"/>
  <c r="J427" s="1"/>
  <c r="K427" s="1"/>
  <c r="Q436"/>
  <c r="O436"/>
  <c r="O446"/>
  <c r="H446"/>
  <c r="I446" s="1"/>
  <c r="G433"/>
  <c r="G435"/>
  <c r="H428"/>
  <c r="G428"/>
  <c r="O433"/>
  <c r="O435"/>
  <c r="O430"/>
  <c r="G432"/>
  <c r="O434"/>
  <c r="G447"/>
  <c r="O447"/>
  <c r="G430"/>
  <c r="O432"/>
  <c r="G434"/>
  <c r="G446"/>
  <c r="I432"/>
  <c r="J432"/>
  <c r="K432" s="1"/>
  <c r="I435"/>
  <c r="J435"/>
  <c r="K435" s="1"/>
  <c r="I430"/>
  <c r="J430"/>
  <c r="K430" s="1"/>
  <c r="I434"/>
  <c r="J434"/>
  <c r="K434" s="1"/>
  <c r="I433"/>
  <c r="J433"/>
  <c r="K433" s="1"/>
  <c r="O427"/>
  <c r="J447"/>
  <c r="K447" s="1"/>
  <c r="L433" l="1"/>
  <c r="M433" s="1"/>
  <c r="Q433" s="1"/>
  <c r="I427"/>
  <c r="L427" s="1"/>
  <c r="M427" s="1"/>
  <c r="Q427" s="1"/>
  <c r="J446"/>
  <c r="K446" s="1"/>
  <c r="L446" s="1"/>
  <c r="L435"/>
  <c r="M435" s="1"/>
  <c r="Q435" s="1"/>
  <c r="L430"/>
  <c r="M430" s="1"/>
  <c r="Q430" s="1"/>
  <c r="J428"/>
  <c r="K428" s="1"/>
  <c r="I428"/>
  <c r="L447"/>
  <c r="M447" s="1"/>
  <c r="Q447" s="1"/>
  <c r="L434"/>
  <c r="M434" s="1"/>
  <c r="Q434" s="1"/>
  <c r="L432"/>
  <c r="M432" s="1"/>
  <c r="Q432" s="1"/>
  <c r="M446" l="1"/>
  <c r="Q446" s="1"/>
  <c r="L428"/>
  <c r="M428" s="1"/>
  <c r="Q428" s="1"/>
  <c r="F209" l="1"/>
  <c r="F408"/>
  <c r="F286"/>
  <c r="F226" l="1"/>
  <c r="F409" l="1"/>
  <c r="F238" l="1"/>
  <c r="G238" s="1"/>
  <c r="O238" l="1"/>
  <c r="H238"/>
  <c r="I238" s="1"/>
  <c r="F27"/>
  <c r="J238" l="1"/>
  <c r="K238" s="1"/>
  <c r="L238" s="1"/>
  <c r="M238" s="1"/>
  <c r="F369"/>
  <c r="F479" l="1"/>
  <c r="F119" l="1"/>
  <c r="F56" l="1"/>
  <c r="N351" l="1"/>
  <c r="N238"/>
  <c r="Q238" s="1"/>
  <c r="F18" l="1"/>
  <c r="F482"/>
  <c r="F203"/>
  <c r="F403" l="1"/>
  <c r="F373" l="1"/>
  <c r="F372"/>
  <c r="F364"/>
  <c r="F357"/>
  <c r="F109" l="1"/>
  <c r="F130"/>
  <c r="F67" l="1"/>
  <c r="F278" l="1"/>
  <c r="F106" l="1"/>
  <c r="F234" l="1"/>
  <c r="F350"/>
  <c r="F134" l="1"/>
  <c r="F123"/>
  <c r="F92"/>
  <c r="F42" l="1"/>
  <c r="F227"/>
  <c r="F97"/>
  <c r="F400" l="1"/>
  <c r="F295" l="1"/>
  <c r="F88" l="1"/>
  <c r="F21"/>
  <c r="F221"/>
  <c r="F132"/>
  <c r="F128"/>
  <c r="F118"/>
  <c r="F147" l="1"/>
  <c r="H230" l="1"/>
  <c r="J230" s="1"/>
  <c r="K230" s="1"/>
  <c r="F105"/>
  <c r="F225"/>
  <c r="F235"/>
  <c r="O230" l="1"/>
  <c r="G230"/>
  <c r="I230"/>
  <c r="F140"/>
  <c r="L230" l="1"/>
  <c r="M230" s="1"/>
  <c r="F302"/>
  <c r="F224"/>
  <c r="F474" l="1"/>
  <c r="F100" l="1"/>
  <c r="F200" l="1"/>
  <c r="F69" l="1"/>
  <c r="F214"/>
  <c r="F129" l="1"/>
  <c r="F315"/>
  <c r="F162" l="1"/>
  <c r="F196" l="1"/>
  <c r="F9"/>
  <c r="H196" l="1"/>
  <c r="G196"/>
  <c r="I196" l="1"/>
  <c r="J196"/>
  <c r="K196" s="1"/>
  <c r="L196" l="1"/>
  <c r="M196" s="1"/>
  <c r="F151"/>
  <c r="F136"/>
  <c r="F135"/>
  <c r="F466"/>
  <c r="N230" l="1"/>
  <c r="Q230" s="1"/>
  <c r="N83"/>
  <c r="N196" l="1"/>
  <c r="Q196" s="1"/>
  <c r="O196"/>
  <c r="N503"/>
  <c r="N504"/>
  <c r="N505"/>
  <c r="N506"/>
  <c r="N507"/>
  <c r="N508"/>
  <c r="N509"/>
  <c r="N510"/>
  <c r="N511"/>
  <c r="N512"/>
  <c r="N513"/>
  <c r="N501"/>
  <c r="N398"/>
  <c r="N414"/>
  <c r="N415"/>
  <c r="N416"/>
  <c r="N417"/>
  <c r="N413"/>
  <c r="N412"/>
  <c r="N409"/>
  <c r="N408"/>
  <c r="N407"/>
  <c r="N406"/>
  <c r="N405"/>
  <c r="N404"/>
  <c r="N400"/>
  <c r="N401"/>
  <c r="N402"/>
  <c r="N403"/>
  <c r="N399"/>
  <c r="N395"/>
  <c r="N387"/>
  <c r="N388"/>
  <c r="N389"/>
  <c r="N390"/>
  <c r="N391"/>
  <c r="N392"/>
  <c r="N393"/>
  <c r="N394"/>
  <c r="G387"/>
  <c r="F389"/>
  <c r="G392"/>
  <c r="N386"/>
  <c r="N385"/>
  <c r="N376"/>
  <c r="N375"/>
  <c r="N374"/>
  <c r="N373"/>
  <c r="N372"/>
  <c r="N369"/>
  <c r="N368"/>
  <c r="N367"/>
  <c r="N357"/>
  <c r="N358"/>
  <c r="N359"/>
  <c r="N360"/>
  <c r="N361"/>
  <c r="N362"/>
  <c r="N363"/>
  <c r="N364"/>
  <c r="N365"/>
  <c r="N366"/>
  <c r="N356"/>
  <c r="N355"/>
  <c r="N349"/>
  <c r="N350"/>
  <c r="N352"/>
  <c r="N353"/>
  <c r="N354"/>
  <c r="F351"/>
  <c r="F353"/>
  <c r="N348"/>
  <c r="N347"/>
  <c r="N516"/>
  <c r="F516"/>
  <c r="N518"/>
  <c r="N519"/>
  <c r="N520"/>
  <c r="N521"/>
  <c r="N522"/>
  <c r="N523"/>
  <c r="N524"/>
  <c r="N525"/>
  <c r="N526"/>
  <c r="N517"/>
  <c r="F525"/>
  <c r="F526"/>
  <c r="F518"/>
  <c r="F519"/>
  <c r="F520"/>
  <c r="F521"/>
  <c r="F522"/>
  <c r="F523"/>
  <c r="F524"/>
  <c r="F517"/>
  <c r="F481"/>
  <c r="F483"/>
  <c r="N479"/>
  <c r="N480"/>
  <c r="N481"/>
  <c r="N482"/>
  <c r="N483"/>
  <c r="N478"/>
  <c r="F475"/>
  <c r="N474"/>
  <c r="N475"/>
  <c r="N473"/>
  <c r="N472"/>
  <c r="N466"/>
  <c r="N467"/>
  <c r="N468"/>
  <c r="N469"/>
  <c r="N470"/>
  <c r="N471"/>
  <c r="F468"/>
  <c r="F469"/>
  <c r="F470"/>
  <c r="N465"/>
  <c r="F465"/>
  <c r="F312"/>
  <c r="F313"/>
  <c r="N309"/>
  <c r="N310"/>
  <c r="N311"/>
  <c r="N312"/>
  <c r="N313"/>
  <c r="N314"/>
  <c r="N315"/>
  <c r="N308"/>
  <c r="N295"/>
  <c r="N296"/>
  <c r="N297"/>
  <c r="N298"/>
  <c r="N299"/>
  <c r="N300"/>
  <c r="N301"/>
  <c r="N302"/>
  <c r="F296"/>
  <c r="F297"/>
  <c r="F298"/>
  <c r="F299"/>
  <c r="N294"/>
  <c r="F294"/>
  <c r="N287"/>
  <c r="N288"/>
  <c r="N289"/>
  <c r="N290"/>
  <c r="N291"/>
  <c r="F287"/>
  <c r="F290"/>
  <c r="F291"/>
  <c r="N286"/>
  <c r="F281"/>
  <c r="F282"/>
  <c r="N278"/>
  <c r="N279"/>
  <c r="N280"/>
  <c r="N281"/>
  <c r="N282"/>
  <c r="N283"/>
  <c r="N277"/>
  <c r="N274"/>
  <c r="F236"/>
  <c r="F237"/>
  <c r="N234"/>
  <c r="N235"/>
  <c r="N236"/>
  <c r="N237"/>
  <c r="N233"/>
  <c r="F233"/>
  <c r="N194"/>
  <c r="N195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F195"/>
  <c r="F198"/>
  <c r="F199"/>
  <c r="F201"/>
  <c r="F202"/>
  <c r="F204"/>
  <c r="F205"/>
  <c r="F206"/>
  <c r="F207"/>
  <c r="F208"/>
  <c r="F210"/>
  <c r="F211"/>
  <c r="F212"/>
  <c r="F213"/>
  <c r="F215"/>
  <c r="F217"/>
  <c r="F218"/>
  <c r="F219"/>
  <c r="F220"/>
  <c r="F222"/>
  <c r="F223"/>
  <c r="F228"/>
  <c r="F229"/>
  <c r="N193"/>
  <c r="F193"/>
  <c r="N192"/>
  <c r="F192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5"/>
  <c r="N156"/>
  <c r="N157"/>
  <c r="N158"/>
  <c r="N159"/>
  <c r="N160"/>
  <c r="N161"/>
  <c r="N162"/>
  <c r="F117"/>
  <c r="F120"/>
  <c r="F121"/>
  <c r="F122"/>
  <c r="F124"/>
  <c r="F126"/>
  <c r="F127"/>
  <c r="F131"/>
  <c r="F137"/>
  <c r="F138"/>
  <c r="F139"/>
  <c r="F141"/>
  <c r="F142"/>
  <c r="F143"/>
  <c r="F144"/>
  <c r="F145"/>
  <c r="F146"/>
  <c r="F148"/>
  <c r="F149"/>
  <c r="F150"/>
  <c r="F155"/>
  <c r="F156"/>
  <c r="F157"/>
  <c r="F158"/>
  <c r="F159"/>
  <c r="F160"/>
  <c r="F161"/>
  <c r="N116"/>
  <c r="F116"/>
  <c r="N115"/>
  <c r="F102"/>
  <c r="F104"/>
  <c r="F110"/>
  <c r="F111"/>
  <c r="N98"/>
  <c r="N99"/>
  <c r="N100"/>
  <c r="N101"/>
  <c r="N102"/>
  <c r="N103"/>
  <c r="N104"/>
  <c r="N105"/>
  <c r="N106"/>
  <c r="N107"/>
  <c r="N108"/>
  <c r="N109"/>
  <c r="N110"/>
  <c r="N111"/>
  <c r="N112"/>
  <c r="N97"/>
  <c r="N88"/>
  <c r="N89"/>
  <c r="N90"/>
  <c r="N91"/>
  <c r="N92"/>
  <c r="N93"/>
  <c r="N94"/>
  <c r="N87"/>
  <c r="N80"/>
  <c r="N81"/>
  <c r="N82"/>
  <c r="N79"/>
  <c r="F82"/>
  <c r="F79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F48"/>
  <c r="O48" s="1"/>
  <c r="F58"/>
  <c r="F62"/>
  <c r="F66"/>
  <c r="F70"/>
  <c r="F71"/>
  <c r="N45"/>
  <c r="F45"/>
  <c r="N44"/>
  <c r="N39"/>
  <c r="N40"/>
  <c r="N41"/>
  <c r="N42"/>
  <c r="N43"/>
  <c r="F39"/>
  <c r="F41"/>
  <c r="N38"/>
  <c r="F11"/>
  <c r="F12"/>
  <c r="F13"/>
  <c r="F14"/>
  <c r="F16"/>
  <c r="F19"/>
  <c r="F20"/>
  <c r="F22"/>
  <c r="F23"/>
  <c r="F24"/>
  <c r="F26"/>
  <c r="F28"/>
  <c r="F29"/>
  <c r="F31"/>
  <c r="F32"/>
  <c r="F33"/>
  <c r="F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10"/>
  <c r="N9"/>
  <c r="H392" l="1"/>
  <c r="J392" s="1"/>
  <c r="K392" s="1"/>
  <c r="H387"/>
  <c r="J387" s="1"/>
  <c r="K387" s="1"/>
  <c r="I392" l="1"/>
  <c r="I387"/>
  <c r="L387" s="1"/>
  <c r="O405" l="1"/>
  <c r="H405" l="1"/>
  <c r="J405" s="1"/>
  <c r="K405" s="1"/>
  <c r="G405"/>
  <c r="I405" l="1"/>
  <c r="L405" s="1"/>
  <c r="M405" l="1"/>
  <c r="Q405" s="1"/>
  <c r="G388" l="1"/>
  <c r="H388" l="1"/>
  <c r="I388" l="1"/>
  <c r="J388"/>
  <c r="K388" s="1"/>
  <c r="M388" l="1"/>
  <c r="Q388" s="1"/>
  <c r="O388" l="1"/>
  <c r="G236"/>
  <c r="H236" l="1"/>
  <c r="I236" l="1"/>
  <c r="J236"/>
  <c r="K236" s="1"/>
  <c r="L236" l="1"/>
  <c r="M236" s="1"/>
  <c r="Q236" s="1"/>
  <c r="G33" l="1"/>
  <c r="O402"/>
  <c r="H33" l="1"/>
  <c r="I33" s="1"/>
  <c r="J33" l="1"/>
  <c r="K33" s="1"/>
  <c r="L33" s="1"/>
  <c r="M33" l="1"/>
  <c r="Q33" s="1"/>
  <c r="O81"/>
  <c r="O93"/>
  <c r="G108"/>
  <c r="O109"/>
  <c r="G112"/>
  <c r="G116"/>
  <c r="O119"/>
  <c r="G120"/>
  <c r="O123"/>
  <c r="G124"/>
  <c r="G128"/>
  <c r="G132"/>
  <c r="G136"/>
  <c r="G140"/>
  <c r="G144"/>
  <c r="G148"/>
  <c r="G155"/>
  <c r="G159"/>
  <c r="G194"/>
  <c r="G198"/>
  <c r="G202"/>
  <c r="G206"/>
  <c r="G210"/>
  <c r="G214"/>
  <c r="G218"/>
  <c r="G222"/>
  <c r="G226"/>
  <c r="G234"/>
  <c r="G280"/>
  <c r="G288"/>
  <c r="G296"/>
  <c r="G300"/>
  <c r="G311"/>
  <c r="G315"/>
  <c r="G348"/>
  <c r="G352"/>
  <c r="G358"/>
  <c r="G362"/>
  <c r="G365"/>
  <c r="G366"/>
  <c r="G375"/>
  <c r="G385"/>
  <c r="G391"/>
  <c r="G395"/>
  <c r="G401"/>
  <c r="G407"/>
  <c r="G409"/>
  <c r="G413"/>
  <c r="G468"/>
  <c r="G472"/>
  <c r="G474"/>
  <c r="G478"/>
  <c r="G482"/>
  <c r="F501"/>
  <c r="G501" s="1"/>
  <c r="F502"/>
  <c r="F503"/>
  <c r="F504"/>
  <c r="G504" s="1"/>
  <c r="F505"/>
  <c r="F506"/>
  <c r="F507"/>
  <c r="G508"/>
  <c r="F509"/>
  <c r="F510"/>
  <c r="F511"/>
  <c r="F512"/>
  <c r="G512" s="1"/>
  <c r="F513"/>
  <c r="G516"/>
  <c r="G520"/>
  <c r="G524"/>
  <c r="O39"/>
  <c r="O40"/>
  <c r="O41"/>
  <c r="H42"/>
  <c r="J42" s="1"/>
  <c r="K42" s="1"/>
  <c r="O43"/>
  <c r="O44"/>
  <c r="G46"/>
  <c r="G50"/>
  <c r="G54"/>
  <c r="G58"/>
  <c r="H60"/>
  <c r="I60" s="1"/>
  <c r="H64"/>
  <c r="I64" s="1"/>
  <c r="H68"/>
  <c r="J68" s="1"/>
  <c r="K68" s="1"/>
  <c r="H11"/>
  <c r="G12"/>
  <c r="H13"/>
  <c r="H14"/>
  <c r="H15"/>
  <c r="G16"/>
  <c r="H17"/>
  <c r="H18"/>
  <c r="H19"/>
  <c r="O20"/>
  <c r="H21"/>
  <c r="H22"/>
  <c r="H23"/>
  <c r="O24"/>
  <c r="H25"/>
  <c r="H26"/>
  <c r="H27"/>
  <c r="O28"/>
  <c r="H29"/>
  <c r="G30"/>
  <c r="H31"/>
  <c r="H32"/>
  <c r="O31" l="1"/>
  <c r="O27"/>
  <c r="O23"/>
  <c r="O19"/>
  <c r="O15"/>
  <c r="O29"/>
  <c r="O25"/>
  <c r="O21"/>
  <c r="O17"/>
  <c r="O13"/>
  <c r="O11"/>
  <c r="G68"/>
  <c r="G60"/>
  <c r="G52"/>
  <c r="H70"/>
  <c r="I70" s="1"/>
  <c r="H62"/>
  <c r="J62" s="1"/>
  <c r="K62" s="1"/>
  <c r="H54"/>
  <c r="J54" s="1"/>
  <c r="K54" s="1"/>
  <c r="H46"/>
  <c r="I46" s="1"/>
  <c r="H40"/>
  <c r="J40" s="1"/>
  <c r="K40" s="1"/>
  <c r="G64"/>
  <c r="G56"/>
  <c r="G48"/>
  <c r="G42"/>
  <c r="H66"/>
  <c r="J66" s="1"/>
  <c r="K66" s="1"/>
  <c r="H58"/>
  <c r="J58" s="1"/>
  <c r="K58" s="1"/>
  <c r="H50"/>
  <c r="I50" s="1"/>
  <c r="H44"/>
  <c r="J44" s="1"/>
  <c r="K44" s="1"/>
  <c r="O42"/>
  <c r="G70"/>
  <c r="G66"/>
  <c r="G62"/>
  <c r="G44"/>
  <c r="G40"/>
  <c r="H56"/>
  <c r="J56" s="1"/>
  <c r="K56" s="1"/>
  <c r="H52"/>
  <c r="J52" s="1"/>
  <c r="K52" s="1"/>
  <c r="H48"/>
  <c r="J48" s="1"/>
  <c r="K48" s="1"/>
  <c r="J31"/>
  <c r="K31" s="1"/>
  <c r="I31"/>
  <c r="J29"/>
  <c r="K29" s="1"/>
  <c r="I29"/>
  <c r="J27"/>
  <c r="K27" s="1"/>
  <c r="I27"/>
  <c r="J25"/>
  <c r="K25" s="1"/>
  <c r="I25"/>
  <c r="J23"/>
  <c r="K23" s="1"/>
  <c r="I23"/>
  <c r="J21"/>
  <c r="K21" s="1"/>
  <c r="I21"/>
  <c r="I19"/>
  <c r="J19"/>
  <c r="K19" s="1"/>
  <c r="I17"/>
  <c r="J17"/>
  <c r="K17" s="1"/>
  <c r="I15"/>
  <c r="J15"/>
  <c r="K15" s="1"/>
  <c r="I13"/>
  <c r="J13"/>
  <c r="K13" s="1"/>
  <c r="I11"/>
  <c r="J11"/>
  <c r="K11" s="1"/>
  <c r="I32"/>
  <c r="J32"/>
  <c r="K32" s="1"/>
  <c r="J26"/>
  <c r="K26" s="1"/>
  <c r="I26"/>
  <c r="I22"/>
  <c r="J22"/>
  <c r="K22" s="1"/>
  <c r="I18"/>
  <c r="J18"/>
  <c r="K18" s="1"/>
  <c r="I14"/>
  <c r="J14"/>
  <c r="K14" s="1"/>
  <c r="H525"/>
  <c r="G525"/>
  <c r="H523"/>
  <c r="G523"/>
  <c r="H521"/>
  <c r="G521"/>
  <c r="H519"/>
  <c r="G519"/>
  <c r="O517"/>
  <c r="H517"/>
  <c r="G517"/>
  <c r="H513"/>
  <c r="G513"/>
  <c r="H511"/>
  <c r="G511"/>
  <c r="H509"/>
  <c r="G509"/>
  <c r="H507"/>
  <c r="G507"/>
  <c r="H505"/>
  <c r="G505"/>
  <c r="H502"/>
  <c r="G502"/>
  <c r="O483"/>
  <c r="H483"/>
  <c r="G483"/>
  <c r="O481"/>
  <c r="H481"/>
  <c r="G481"/>
  <c r="H479"/>
  <c r="G479"/>
  <c r="O475"/>
  <c r="H475"/>
  <c r="G475"/>
  <c r="O473"/>
  <c r="H473"/>
  <c r="G473"/>
  <c r="H471"/>
  <c r="G471"/>
  <c r="O469"/>
  <c r="H469"/>
  <c r="G469"/>
  <c r="O467"/>
  <c r="H467"/>
  <c r="G467"/>
  <c r="H465"/>
  <c r="G465"/>
  <c r="O416"/>
  <c r="H416"/>
  <c r="G416"/>
  <c r="H414"/>
  <c r="G414"/>
  <c r="O412"/>
  <c r="H412"/>
  <c r="G412"/>
  <c r="O408"/>
  <c r="H408"/>
  <c r="G408"/>
  <c r="H406"/>
  <c r="G406"/>
  <c r="O404"/>
  <c r="H404"/>
  <c r="G404"/>
  <c r="H402"/>
  <c r="G402"/>
  <c r="H400"/>
  <c r="G400"/>
  <c r="O398"/>
  <c r="H398"/>
  <c r="G398"/>
  <c r="H394"/>
  <c r="G394"/>
  <c r="O392"/>
  <c r="H390"/>
  <c r="G390"/>
  <c r="H386"/>
  <c r="G386"/>
  <c r="O376"/>
  <c r="H376"/>
  <c r="G376"/>
  <c r="O374"/>
  <c r="H374"/>
  <c r="G374"/>
  <c r="O372"/>
  <c r="H372"/>
  <c r="G372"/>
  <c r="O368"/>
  <c r="H368"/>
  <c r="G368"/>
  <c r="O366"/>
  <c r="H366"/>
  <c r="H363"/>
  <c r="G363"/>
  <c r="O361"/>
  <c r="H361"/>
  <c r="G361"/>
  <c r="H359"/>
  <c r="G359"/>
  <c r="H357"/>
  <c r="G357"/>
  <c r="H355"/>
  <c r="G355"/>
  <c r="O353"/>
  <c r="H353"/>
  <c r="G353"/>
  <c r="O351"/>
  <c r="H351"/>
  <c r="G351"/>
  <c r="O349"/>
  <c r="H349"/>
  <c r="G349"/>
  <c r="H347"/>
  <c r="G347"/>
  <c r="O314"/>
  <c r="H314"/>
  <c r="G314"/>
  <c r="O312"/>
  <c r="H312"/>
  <c r="G312"/>
  <c r="O310"/>
  <c r="H310"/>
  <c r="G310"/>
  <c r="H308"/>
  <c r="G308"/>
  <c r="O301"/>
  <c r="H301"/>
  <c r="G301"/>
  <c r="O299"/>
  <c r="H299"/>
  <c r="G299"/>
  <c r="O297"/>
  <c r="H297"/>
  <c r="G297"/>
  <c r="H295"/>
  <c r="G295"/>
  <c r="O291"/>
  <c r="H291"/>
  <c r="G291"/>
  <c r="H289"/>
  <c r="G289"/>
  <c r="O287"/>
  <c r="H287"/>
  <c r="G287"/>
  <c r="H283"/>
  <c r="G283"/>
  <c r="O281"/>
  <c r="H281"/>
  <c r="G281"/>
  <c r="O279"/>
  <c r="H279"/>
  <c r="G279"/>
  <c r="H277"/>
  <c r="G277"/>
  <c r="H237"/>
  <c r="G237"/>
  <c r="O235"/>
  <c r="H235"/>
  <c r="G235"/>
  <c r="H233"/>
  <c r="G233"/>
  <c r="O229"/>
  <c r="H229"/>
  <c r="G229"/>
  <c r="H227"/>
  <c r="G227"/>
  <c r="O225"/>
  <c r="H225"/>
  <c r="G225"/>
  <c r="O223"/>
  <c r="H223"/>
  <c r="G223"/>
  <c r="O221"/>
  <c r="H221"/>
  <c r="G221"/>
  <c r="O219"/>
  <c r="H219"/>
  <c r="G219"/>
  <c r="O217"/>
  <c r="H217"/>
  <c r="G217"/>
  <c r="H215"/>
  <c r="G215"/>
  <c r="O213"/>
  <c r="H213"/>
  <c r="G213"/>
  <c r="O211"/>
  <c r="H211"/>
  <c r="G211"/>
  <c r="O209"/>
  <c r="H209"/>
  <c r="G209"/>
  <c r="O207"/>
  <c r="H207"/>
  <c r="G207"/>
  <c r="O205"/>
  <c r="H205"/>
  <c r="G205"/>
  <c r="O203"/>
  <c r="H203"/>
  <c r="G203"/>
  <c r="H201"/>
  <c r="G201"/>
  <c r="O199"/>
  <c r="H199"/>
  <c r="G199"/>
  <c r="O197"/>
  <c r="H197"/>
  <c r="G197"/>
  <c r="H195"/>
  <c r="G195"/>
  <c r="H193"/>
  <c r="G193"/>
  <c r="H162"/>
  <c r="G162"/>
  <c r="H160"/>
  <c r="G160"/>
  <c r="O158"/>
  <c r="H158"/>
  <c r="G158"/>
  <c r="O156"/>
  <c r="H156"/>
  <c r="G156"/>
  <c r="H151"/>
  <c r="G151"/>
  <c r="O149"/>
  <c r="H149"/>
  <c r="G149"/>
  <c r="O147"/>
  <c r="H147"/>
  <c r="G147"/>
  <c r="O145"/>
  <c r="H145"/>
  <c r="G145"/>
  <c r="O143"/>
  <c r="H143"/>
  <c r="G143"/>
  <c r="O141"/>
  <c r="H141"/>
  <c r="G141"/>
  <c r="O139"/>
  <c r="H139"/>
  <c r="G139"/>
  <c r="H137"/>
  <c r="G137"/>
  <c r="H135"/>
  <c r="G135"/>
  <c r="H133"/>
  <c r="G133"/>
  <c r="O131"/>
  <c r="H131"/>
  <c r="G131"/>
  <c r="H129"/>
  <c r="G129"/>
  <c r="O127"/>
  <c r="H127"/>
  <c r="G127"/>
  <c r="O125"/>
  <c r="H125"/>
  <c r="G125"/>
  <c r="G32"/>
  <c r="G28"/>
  <c r="G24"/>
  <c r="G20"/>
  <c r="G18"/>
  <c r="G14"/>
  <c r="G10"/>
  <c r="H30"/>
  <c r="H28"/>
  <c r="H24"/>
  <c r="H20"/>
  <c r="H16"/>
  <c r="H12"/>
  <c r="H10"/>
  <c r="I68"/>
  <c r="I42"/>
  <c r="J64"/>
  <c r="K64" s="1"/>
  <c r="J60"/>
  <c r="K60" s="1"/>
  <c r="G31"/>
  <c r="G29"/>
  <c r="G27"/>
  <c r="G25"/>
  <c r="G23"/>
  <c r="G21"/>
  <c r="G19"/>
  <c r="G17"/>
  <c r="G15"/>
  <c r="G13"/>
  <c r="G11"/>
  <c r="O32"/>
  <c r="O30"/>
  <c r="O26"/>
  <c r="O22"/>
  <c r="O18"/>
  <c r="O14"/>
  <c r="O12"/>
  <c r="G71"/>
  <c r="G69"/>
  <c r="G67"/>
  <c r="G65"/>
  <c r="G63"/>
  <c r="G61"/>
  <c r="G59"/>
  <c r="G57"/>
  <c r="G55"/>
  <c r="G53"/>
  <c r="G51"/>
  <c r="G49"/>
  <c r="G47"/>
  <c r="G45"/>
  <c r="G43"/>
  <c r="G41"/>
  <c r="G39"/>
  <c r="H71"/>
  <c r="H69"/>
  <c r="H67"/>
  <c r="H65"/>
  <c r="H63"/>
  <c r="H61"/>
  <c r="H59"/>
  <c r="H57"/>
  <c r="H55"/>
  <c r="H53"/>
  <c r="H51"/>
  <c r="H49"/>
  <c r="H47"/>
  <c r="H45"/>
  <c r="H43"/>
  <c r="H41"/>
  <c r="H39"/>
  <c r="H526"/>
  <c r="O524"/>
  <c r="H524"/>
  <c r="H522"/>
  <c r="H520"/>
  <c r="O518"/>
  <c r="H518"/>
  <c r="H516"/>
  <c r="H512"/>
  <c r="H510"/>
  <c r="H508"/>
  <c r="H506"/>
  <c r="H504"/>
  <c r="H503"/>
  <c r="H501"/>
  <c r="O482"/>
  <c r="H482"/>
  <c r="H480"/>
  <c r="H478"/>
  <c r="O474"/>
  <c r="H474"/>
  <c r="H472"/>
  <c r="H470"/>
  <c r="O468"/>
  <c r="H468"/>
  <c r="O466"/>
  <c r="H466"/>
  <c r="O417"/>
  <c r="H417"/>
  <c r="H415"/>
  <c r="H413"/>
  <c r="O409"/>
  <c r="H409"/>
  <c r="O407"/>
  <c r="H407"/>
  <c r="O403"/>
  <c r="H403"/>
  <c r="O401"/>
  <c r="H401"/>
  <c r="O399"/>
  <c r="H399"/>
  <c r="O395"/>
  <c r="H395"/>
  <c r="O393"/>
  <c r="H393"/>
  <c r="O391"/>
  <c r="H391"/>
  <c r="O389"/>
  <c r="H389"/>
  <c r="O385"/>
  <c r="H385"/>
  <c r="H375"/>
  <c r="O373"/>
  <c r="H373"/>
  <c r="H369"/>
  <c r="H367"/>
  <c r="H365"/>
  <c r="O364"/>
  <c r="H364"/>
  <c r="H362"/>
  <c r="O360"/>
  <c r="H360"/>
  <c r="H358"/>
  <c r="O356"/>
  <c r="H356"/>
  <c r="O354"/>
  <c r="H354"/>
  <c r="O352"/>
  <c r="H352"/>
  <c r="O350"/>
  <c r="H350"/>
  <c r="O348"/>
  <c r="H348"/>
  <c r="O315"/>
  <c r="H315"/>
  <c r="O313"/>
  <c r="H313"/>
  <c r="O311"/>
  <c r="H311"/>
  <c r="H309"/>
  <c r="O302"/>
  <c r="H302"/>
  <c r="O300"/>
  <c r="H300"/>
  <c r="O298"/>
  <c r="H298"/>
  <c r="O296"/>
  <c r="H296"/>
  <c r="O294"/>
  <c r="H294"/>
  <c r="H290"/>
  <c r="O288"/>
  <c r="H288"/>
  <c r="H286"/>
  <c r="O282"/>
  <c r="H282"/>
  <c r="O280"/>
  <c r="H280"/>
  <c r="O278"/>
  <c r="H278"/>
  <c r="O274"/>
  <c r="H274"/>
  <c r="O234"/>
  <c r="H234"/>
  <c r="O228"/>
  <c r="H228"/>
  <c r="O226"/>
  <c r="H226"/>
  <c r="O224"/>
  <c r="H224"/>
  <c r="O222"/>
  <c r="H222"/>
  <c r="O220"/>
  <c r="H220"/>
  <c r="O218"/>
  <c r="H218"/>
  <c r="O216"/>
  <c r="H216"/>
  <c r="O214"/>
  <c r="H214"/>
  <c r="O212"/>
  <c r="H212"/>
  <c r="O210"/>
  <c r="H210"/>
  <c r="O208"/>
  <c r="H208"/>
  <c r="O206"/>
  <c r="H206"/>
  <c r="H204"/>
  <c r="O202"/>
  <c r="H202"/>
  <c r="O200"/>
  <c r="H200"/>
  <c r="H198"/>
  <c r="H194"/>
  <c r="H192"/>
  <c r="O161"/>
  <c r="H161"/>
  <c r="O159"/>
  <c r="H159"/>
  <c r="O157"/>
  <c r="H157"/>
  <c r="O155"/>
  <c r="H155"/>
  <c r="H150"/>
  <c r="O148"/>
  <c r="H148"/>
  <c r="O146"/>
  <c r="H146"/>
  <c r="O144"/>
  <c r="H144"/>
  <c r="O142"/>
  <c r="H142"/>
  <c r="O140"/>
  <c r="H140"/>
  <c r="H138"/>
  <c r="O136"/>
  <c r="H136"/>
  <c r="H134"/>
  <c r="O132"/>
  <c r="H132"/>
  <c r="O130"/>
  <c r="H130"/>
  <c r="O128"/>
  <c r="H128"/>
  <c r="O126"/>
  <c r="H126"/>
  <c r="H124"/>
  <c r="H122"/>
  <c r="O120"/>
  <c r="H120"/>
  <c r="H118"/>
  <c r="O116"/>
  <c r="H116"/>
  <c r="H112"/>
  <c r="H110"/>
  <c r="O108"/>
  <c r="H108"/>
  <c r="H106"/>
  <c r="H104"/>
  <c r="G104"/>
  <c r="H102"/>
  <c r="G102"/>
  <c r="H100"/>
  <c r="G100"/>
  <c r="H98"/>
  <c r="G98"/>
  <c r="H94"/>
  <c r="G94"/>
  <c r="H92"/>
  <c r="G92"/>
  <c r="O90"/>
  <c r="H90"/>
  <c r="G90"/>
  <c r="H88"/>
  <c r="G88"/>
  <c r="O82"/>
  <c r="H82"/>
  <c r="G82"/>
  <c r="O80"/>
  <c r="H80"/>
  <c r="G80"/>
  <c r="G26"/>
  <c r="G22"/>
  <c r="G526"/>
  <c r="G522"/>
  <c r="G518"/>
  <c r="G510"/>
  <c r="G506"/>
  <c r="G503"/>
  <c r="G480"/>
  <c r="G470"/>
  <c r="G466"/>
  <c r="G417"/>
  <c r="G415"/>
  <c r="G403"/>
  <c r="G399"/>
  <c r="G393"/>
  <c r="G389"/>
  <c r="G373"/>
  <c r="G369"/>
  <c r="G367"/>
  <c r="G364"/>
  <c r="G360"/>
  <c r="G356"/>
  <c r="G354"/>
  <c r="G350"/>
  <c r="G313"/>
  <c r="G309"/>
  <c r="G302"/>
  <c r="G298"/>
  <c r="G294"/>
  <c r="G290"/>
  <c r="G286"/>
  <c r="G282"/>
  <c r="G278"/>
  <c r="G274"/>
  <c r="G228"/>
  <c r="G224"/>
  <c r="G220"/>
  <c r="G216"/>
  <c r="G212"/>
  <c r="G208"/>
  <c r="G204"/>
  <c r="G200"/>
  <c r="G192"/>
  <c r="G161"/>
  <c r="G157"/>
  <c r="G150"/>
  <c r="G146"/>
  <c r="G142"/>
  <c r="G138"/>
  <c r="G134"/>
  <c r="G130"/>
  <c r="G126"/>
  <c r="G122"/>
  <c r="G118"/>
  <c r="G110"/>
  <c r="G106"/>
  <c r="G123"/>
  <c r="G121"/>
  <c r="G119"/>
  <c r="G117"/>
  <c r="G115"/>
  <c r="G111"/>
  <c r="G109"/>
  <c r="G107"/>
  <c r="G105"/>
  <c r="G103"/>
  <c r="G101"/>
  <c r="G99"/>
  <c r="G97"/>
  <c r="G93"/>
  <c r="G91"/>
  <c r="G89"/>
  <c r="G87"/>
  <c r="G83"/>
  <c r="G81"/>
  <c r="G79"/>
  <c r="H123"/>
  <c r="H121"/>
  <c r="H119"/>
  <c r="H117"/>
  <c r="H115"/>
  <c r="H111"/>
  <c r="H109"/>
  <c r="H107"/>
  <c r="H105"/>
  <c r="H103"/>
  <c r="H101"/>
  <c r="H99"/>
  <c r="H97"/>
  <c r="H93"/>
  <c r="H91"/>
  <c r="H89"/>
  <c r="H87"/>
  <c r="H83"/>
  <c r="H81"/>
  <c r="H79"/>
  <c r="L64" l="1"/>
  <c r="M64" s="1"/>
  <c r="Q64" s="1"/>
  <c r="L68"/>
  <c r="M68" s="1"/>
  <c r="Q68" s="1"/>
  <c r="L60"/>
  <c r="M60" s="1"/>
  <c r="Q60" s="1"/>
  <c r="L17"/>
  <c r="M17" s="1"/>
  <c r="Q17" s="1"/>
  <c r="L25"/>
  <c r="M25" s="1"/>
  <c r="Q25" s="1"/>
  <c r="L15"/>
  <c r="M15" s="1"/>
  <c r="Q15" s="1"/>
  <c r="L27"/>
  <c r="M27" s="1"/>
  <c r="Q27" s="1"/>
  <c r="L18"/>
  <c r="M18" s="1"/>
  <c r="Q18" s="1"/>
  <c r="L42"/>
  <c r="M42" s="1"/>
  <c r="Q42" s="1"/>
  <c r="L21"/>
  <c r="M21" s="1"/>
  <c r="Q21" s="1"/>
  <c r="L22"/>
  <c r="M22" s="1"/>
  <c r="Q22" s="1"/>
  <c r="L14"/>
  <c r="M14" s="1"/>
  <c r="Q14" s="1"/>
  <c r="L32"/>
  <c r="M32" s="1"/>
  <c r="Q32" s="1"/>
  <c r="L13"/>
  <c r="M13" s="1"/>
  <c r="Q13" s="1"/>
  <c r="L29"/>
  <c r="M29" s="1"/>
  <c r="Q29" s="1"/>
  <c r="L23"/>
  <c r="M23" s="1"/>
  <c r="Q23" s="1"/>
  <c r="L31"/>
  <c r="M31" s="1"/>
  <c r="Q31" s="1"/>
  <c r="L26"/>
  <c r="M26" s="1"/>
  <c r="Q26" s="1"/>
  <c r="L11"/>
  <c r="M11" s="1"/>
  <c r="Q11" s="1"/>
  <c r="L19"/>
  <c r="M19" s="1"/>
  <c r="Q19" s="1"/>
  <c r="I56"/>
  <c r="L56" s="1"/>
  <c r="I58"/>
  <c r="L58" s="1"/>
  <c r="I52"/>
  <c r="L52" s="1"/>
  <c r="J46"/>
  <c r="K46" s="1"/>
  <c r="L46" s="1"/>
  <c r="J70"/>
  <c r="K70" s="1"/>
  <c r="L70" s="1"/>
  <c r="J50"/>
  <c r="K50" s="1"/>
  <c r="L50" s="1"/>
  <c r="I40"/>
  <c r="L40" s="1"/>
  <c r="I54"/>
  <c r="L54" s="1"/>
  <c r="I66"/>
  <c r="L66" s="1"/>
  <c r="I44"/>
  <c r="L44" s="1"/>
  <c r="I62"/>
  <c r="L62" s="1"/>
  <c r="I48"/>
  <c r="L48" s="1"/>
  <c r="J79"/>
  <c r="K79" s="1"/>
  <c r="I79"/>
  <c r="J87"/>
  <c r="K87" s="1"/>
  <c r="I87"/>
  <c r="J103"/>
  <c r="K103" s="1"/>
  <c r="I103"/>
  <c r="J111"/>
  <c r="K111" s="1"/>
  <c r="I111"/>
  <c r="J81"/>
  <c r="K81" s="1"/>
  <c r="I81"/>
  <c r="J89"/>
  <c r="K89" s="1"/>
  <c r="I89"/>
  <c r="J93"/>
  <c r="K93" s="1"/>
  <c r="I93"/>
  <c r="J97"/>
  <c r="K97" s="1"/>
  <c r="I97"/>
  <c r="J101"/>
  <c r="K101" s="1"/>
  <c r="I101"/>
  <c r="J105"/>
  <c r="K105" s="1"/>
  <c r="I105"/>
  <c r="J109"/>
  <c r="K109" s="1"/>
  <c r="I109"/>
  <c r="J117"/>
  <c r="K117" s="1"/>
  <c r="I117"/>
  <c r="J121"/>
  <c r="K121" s="1"/>
  <c r="I121"/>
  <c r="I82"/>
  <c r="J82"/>
  <c r="K82" s="1"/>
  <c r="I90"/>
  <c r="J90"/>
  <c r="K90" s="1"/>
  <c r="I94"/>
  <c r="J94"/>
  <c r="K94" s="1"/>
  <c r="I98"/>
  <c r="J98"/>
  <c r="K98" s="1"/>
  <c r="I102"/>
  <c r="J102"/>
  <c r="K102" s="1"/>
  <c r="J41"/>
  <c r="K41" s="1"/>
  <c r="I41"/>
  <c r="J47"/>
  <c r="K47" s="1"/>
  <c r="I47"/>
  <c r="J51"/>
  <c r="K51" s="1"/>
  <c r="I51"/>
  <c r="J55"/>
  <c r="K55" s="1"/>
  <c r="I55"/>
  <c r="J59"/>
  <c r="K59" s="1"/>
  <c r="I59"/>
  <c r="J63"/>
  <c r="K63" s="1"/>
  <c r="I63"/>
  <c r="J67"/>
  <c r="K67" s="1"/>
  <c r="I67"/>
  <c r="J71"/>
  <c r="K71" s="1"/>
  <c r="I71"/>
  <c r="I12"/>
  <c r="J12"/>
  <c r="K12" s="1"/>
  <c r="J20"/>
  <c r="K20" s="1"/>
  <c r="I20"/>
  <c r="J28"/>
  <c r="K28" s="1"/>
  <c r="I28"/>
  <c r="J125"/>
  <c r="K125" s="1"/>
  <c r="I125"/>
  <c r="J129"/>
  <c r="K129" s="1"/>
  <c r="I129"/>
  <c r="J133"/>
  <c r="K133" s="1"/>
  <c r="I133"/>
  <c r="J137"/>
  <c r="K137" s="1"/>
  <c r="I137"/>
  <c r="J141"/>
  <c r="K141" s="1"/>
  <c r="I141"/>
  <c r="J145"/>
  <c r="K145" s="1"/>
  <c r="I145"/>
  <c r="J149"/>
  <c r="K149" s="1"/>
  <c r="I149"/>
  <c r="J156"/>
  <c r="K156" s="1"/>
  <c r="I156"/>
  <c r="J160"/>
  <c r="K160" s="1"/>
  <c r="I160"/>
  <c r="J195"/>
  <c r="K195" s="1"/>
  <c r="I195"/>
  <c r="J199"/>
  <c r="K199" s="1"/>
  <c r="I199"/>
  <c r="J203"/>
  <c r="K203" s="1"/>
  <c r="I203"/>
  <c r="J207"/>
  <c r="K207" s="1"/>
  <c r="I207"/>
  <c r="J211"/>
  <c r="K211" s="1"/>
  <c r="I211"/>
  <c r="J215"/>
  <c r="K215" s="1"/>
  <c r="I215"/>
  <c r="J219"/>
  <c r="K219" s="1"/>
  <c r="I219"/>
  <c r="J223"/>
  <c r="K223" s="1"/>
  <c r="I223"/>
  <c r="J227"/>
  <c r="K227" s="1"/>
  <c r="I227"/>
  <c r="J235"/>
  <c r="K235" s="1"/>
  <c r="I235"/>
  <c r="J277"/>
  <c r="K277" s="1"/>
  <c r="I277"/>
  <c r="J281"/>
  <c r="K281" s="1"/>
  <c r="I281"/>
  <c r="J289"/>
  <c r="K289" s="1"/>
  <c r="I289"/>
  <c r="J297"/>
  <c r="K297" s="1"/>
  <c r="I297"/>
  <c r="J301"/>
  <c r="K301" s="1"/>
  <c r="I301"/>
  <c r="J308"/>
  <c r="K308" s="1"/>
  <c r="I308"/>
  <c r="J312"/>
  <c r="K312" s="1"/>
  <c r="I312"/>
  <c r="J349"/>
  <c r="K349" s="1"/>
  <c r="I349"/>
  <c r="J353"/>
  <c r="K353" s="1"/>
  <c r="I353"/>
  <c r="J359"/>
  <c r="K359" s="1"/>
  <c r="I359"/>
  <c r="L359" s="1"/>
  <c r="J363"/>
  <c r="K363" s="1"/>
  <c r="I363"/>
  <c r="J366"/>
  <c r="K366" s="1"/>
  <c r="I366"/>
  <c r="J368"/>
  <c r="K368" s="1"/>
  <c r="I368"/>
  <c r="J372"/>
  <c r="K372" s="1"/>
  <c r="I372"/>
  <c r="J402"/>
  <c r="K402" s="1"/>
  <c r="I402"/>
  <c r="J408"/>
  <c r="K408" s="1"/>
  <c r="I408"/>
  <c r="J414"/>
  <c r="K414" s="1"/>
  <c r="I414"/>
  <c r="J465"/>
  <c r="K465" s="1"/>
  <c r="I465"/>
  <c r="J469"/>
  <c r="K469" s="1"/>
  <c r="I469"/>
  <c r="J475"/>
  <c r="K475" s="1"/>
  <c r="I475"/>
  <c r="J479"/>
  <c r="K479" s="1"/>
  <c r="I479"/>
  <c r="J483"/>
  <c r="K483" s="1"/>
  <c r="I483"/>
  <c r="J502"/>
  <c r="K502" s="1"/>
  <c r="I502"/>
  <c r="J505"/>
  <c r="K505" s="1"/>
  <c r="I505"/>
  <c r="J509"/>
  <c r="K509" s="1"/>
  <c r="I509"/>
  <c r="J513"/>
  <c r="K513" s="1"/>
  <c r="I513"/>
  <c r="J517"/>
  <c r="K517" s="1"/>
  <c r="I517"/>
  <c r="J521"/>
  <c r="K521" s="1"/>
  <c r="I521"/>
  <c r="J525"/>
  <c r="K525" s="1"/>
  <c r="I525"/>
  <c r="J83"/>
  <c r="K83" s="1"/>
  <c r="I83"/>
  <c r="J91"/>
  <c r="K91" s="1"/>
  <c r="I91"/>
  <c r="J99"/>
  <c r="K99" s="1"/>
  <c r="I99"/>
  <c r="J107"/>
  <c r="K107" s="1"/>
  <c r="I107"/>
  <c r="J115"/>
  <c r="K115" s="1"/>
  <c r="I115"/>
  <c r="J119"/>
  <c r="K119" s="1"/>
  <c r="I119"/>
  <c r="J123"/>
  <c r="K123" s="1"/>
  <c r="I123"/>
  <c r="J80"/>
  <c r="K80" s="1"/>
  <c r="I80"/>
  <c r="L80" s="1"/>
  <c r="J88"/>
  <c r="K88" s="1"/>
  <c r="I88"/>
  <c r="J92"/>
  <c r="K92" s="1"/>
  <c r="I92"/>
  <c r="J100"/>
  <c r="K100" s="1"/>
  <c r="I100"/>
  <c r="J104"/>
  <c r="K104" s="1"/>
  <c r="I104"/>
  <c r="I106"/>
  <c r="J106"/>
  <c r="K106" s="1"/>
  <c r="J108"/>
  <c r="K108" s="1"/>
  <c r="I108"/>
  <c r="I110"/>
  <c r="J110"/>
  <c r="K110" s="1"/>
  <c r="J112"/>
  <c r="K112" s="1"/>
  <c r="I112"/>
  <c r="J116"/>
  <c r="K116" s="1"/>
  <c r="I116"/>
  <c r="I118"/>
  <c r="J118"/>
  <c r="K118" s="1"/>
  <c r="J120"/>
  <c r="K120" s="1"/>
  <c r="I120"/>
  <c r="I122"/>
  <c r="J122"/>
  <c r="K122" s="1"/>
  <c r="J124"/>
  <c r="K124" s="1"/>
  <c r="I124"/>
  <c r="I126"/>
  <c r="J126"/>
  <c r="K126" s="1"/>
  <c r="J128"/>
  <c r="K128" s="1"/>
  <c r="I128"/>
  <c r="I130"/>
  <c r="J130"/>
  <c r="K130" s="1"/>
  <c r="J132"/>
  <c r="K132" s="1"/>
  <c r="I132"/>
  <c r="I134"/>
  <c r="J134"/>
  <c r="K134" s="1"/>
  <c r="J136"/>
  <c r="K136" s="1"/>
  <c r="I136"/>
  <c r="I138"/>
  <c r="J138"/>
  <c r="K138" s="1"/>
  <c r="J140"/>
  <c r="K140" s="1"/>
  <c r="I140"/>
  <c r="I142"/>
  <c r="J142"/>
  <c r="K142" s="1"/>
  <c r="J144"/>
  <c r="K144" s="1"/>
  <c r="I144"/>
  <c r="I146"/>
  <c r="J146"/>
  <c r="K146" s="1"/>
  <c r="J148"/>
  <c r="K148" s="1"/>
  <c r="I148"/>
  <c r="I150"/>
  <c r="J150"/>
  <c r="K150" s="1"/>
  <c r="J155"/>
  <c r="K155" s="1"/>
  <c r="I155"/>
  <c r="I157"/>
  <c r="J157"/>
  <c r="K157" s="1"/>
  <c r="J159"/>
  <c r="K159" s="1"/>
  <c r="I159"/>
  <c r="I161"/>
  <c r="J161"/>
  <c r="K161" s="1"/>
  <c r="I192"/>
  <c r="J192"/>
  <c r="K192" s="1"/>
  <c r="J194"/>
  <c r="K194" s="1"/>
  <c r="I194"/>
  <c r="J198"/>
  <c r="K198" s="1"/>
  <c r="I198"/>
  <c r="I200"/>
  <c r="J200"/>
  <c r="K200" s="1"/>
  <c r="J202"/>
  <c r="K202" s="1"/>
  <c r="I202"/>
  <c r="I204"/>
  <c r="J204"/>
  <c r="K204" s="1"/>
  <c r="J206"/>
  <c r="K206" s="1"/>
  <c r="I206"/>
  <c r="I208"/>
  <c r="J208"/>
  <c r="K208" s="1"/>
  <c r="J210"/>
  <c r="K210" s="1"/>
  <c r="I210"/>
  <c r="I212"/>
  <c r="J212"/>
  <c r="K212" s="1"/>
  <c r="J214"/>
  <c r="K214" s="1"/>
  <c r="I214"/>
  <c r="I216"/>
  <c r="J216"/>
  <c r="K216" s="1"/>
  <c r="J218"/>
  <c r="K218" s="1"/>
  <c r="I218"/>
  <c r="I220"/>
  <c r="J220"/>
  <c r="K220" s="1"/>
  <c r="J222"/>
  <c r="K222" s="1"/>
  <c r="I222"/>
  <c r="I224"/>
  <c r="J224"/>
  <c r="K224" s="1"/>
  <c r="J226"/>
  <c r="K226" s="1"/>
  <c r="I226"/>
  <c r="I228"/>
  <c r="J228"/>
  <c r="K228" s="1"/>
  <c r="J234"/>
  <c r="K234" s="1"/>
  <c r="I234"/>
  <c r="I274"/>
  <c r="J274"/>
  <c r="K274" s="1"/>
  <c r="I278"/>
  <c r="J278"/>
  <c r="K278" s="1"/>
  <c r="J280"/>
  <c r="K280" s="1"/>
  <c r="I280"/>
  <c r="I282"/>
  <c r="J282"/>
  <c r="K282" s="1"/>
  <c r="I286"/>
  <c r="J286"/>
  <c r="K286" s="1"/>
  <c r="J288"/>
  <c r="K288" s="1"/>
  <c r="I288"/>
  <c r="I290"/>
  <c r="J290"/>
  <c r="K290" s="1"/>
  <c r="I294"/>
  <c r="J294"/>
  <c r="K294" s="1"/>
  <c r="J296"/>
  <c r="K296" s="1"/>
  <c r="I296"/>
  <c r="I298"/>
  <c r="J298"/>
  <c r="K298" s="1"/>
  <c r="J300"/>
  <c r="K300" s="1"/>
  <c r="I300"/>
  <c r="I302"/>
  <c r="J302"/>
  <c r="K302" s="1"/>
  <c r="I309"/>
  <c r="J309"/>
  <c r="K309" s="1"/>
  <c r="J311"/>
  <c r="K311" s="1"/>
  <c r="I311"/>
  <c r="I313"/>
  <c r="J313"/>
  <c r="K313" s="1"/>
  <c r="J315"/>
  <c r="K315" s="1"/>
  <c r="I315"/>
  <c r="J348"/>
  <c r="K348" s="1"/>
  <c r="I348"/>
  <c r="I350"/>
  <c r="J350"/>
  <c r="K350" s="1"/>
  <c r="J352"/>
  <c r="K352" s="1"/>
  <c r="I352"/>
  <c r="I354"/>
  <c r="J354"/>
  <c r="K354" s="1"/>
  <c r="I356"/>
  <c r="J356"/>
  <c r="K356" s="1"/>
  <c r="J358"/>
  <c r="K358" s="1"/>
  <c r="I358"/>
  <c r="I360"/>
  <c r="J360"/>
  <c r="K360" s="1"/>
  <c r="J362"/>
  <c r="K362" s="1"/>
  <c r="I362"/>
  <c r="I364"/>
  <c r="J364"/>
  <c r="K364" s="1"/>
  <c r="J365"/>
  <c r="K365" s="1"/>
  <c r="I365"/>
  <c r="I367"/>
  <c r="J367"/>
  <c r="K367" s="1"/>
  <c r="I369"/>
  <c r="J369"/>
  <c r="K369" s="1"/>
  <c r="I373"/>
  <c r="J373"/>
  <c r="K373" s="1"/>
  <c r="J375"/>
  <c r="K375" s="1"/>
  <c r="I375"/>
  <c r="J385"/>
  <c r="K385" s="1"/>
  <c r="I385"/>
  <c r="L385" s="1"/>
  <c r="I389"/>
  <c r="J389"/>
  <c r="K389" s="1"/>
  <c r="J391"/>
  <c r="K391" s="1"/>
  <c r="I391"/>
  <c r="I393"/>
  <c r="J393"/>
  <c r="K393" s="1"/>
  <c r="J395"/>
  <c r="K395" s="1"/>
  <c r="I395"/>
  <c r="I399"/>
  <c r="J399"/>
  <c r="K399" s="1"/>
  <c r="J401"/>
  <c r="K401" s="1"/>
  <c r="I401"/>
  <c r="I403"/>
  <c r="J403"/>
  <c r="K403" s="1"/>
  <c r="J407"/>
  <c r="K407" s="1"/>
  <c r="I407"/>
  <c r="J409"/>
  <c r="K409" s="1"/>
  <c r="I409"/>
  <c r="J413"/>
  <c r="K413" s="1"/>
  <c r="I413"/>
  <c r="I415"/>
  <c r="J415"/>
  <c r="K415" s="1"/>
  <c r="I417"/>
  <c r="J417"/>
  <c r="K417" s="1"/>
  <c r="J466"/>
  <c r="K466" s="1"/>
  <c r="I466"/>
  <c r="J468"/>
  <c r="K468" s="1"/>
  <c r="I468"/>
  <c r="J470"/>
  <c r="K470" s="1"/>
  <c r="I470"/>
  <c r="J472"/>
  <c r="K472" s="1"/>
  <c r="I472"/>
  <c r="J474"/>
  <c r="K474" s="1"/>
  <c r="I474"/>
  <c r="J478"/>
  <c r="K478" s="1"/>
  <c r="I478"/>
  <c r="J480"/>
  <c r="K480" s="1"/>
  <c r="I480"/>
  <c r="J482"/>
  <c r="K482" s="1"/>
  <c r="I482"/>
  <c r="J501"/>
  <c r="K501" s="1"/>
  <c r="I501"/>
  <c r="J503"/>
  <c r="K503" s="1"/>
  <c r="I503"/>
  <c r="J504"/>
  <c r="K504" s="1"/>
  <c r="I504"/>
  <c r="J506"/>
  <c r="K506" s="1"/>
  <c r="I506"/>
  <c r="J508"/>
  <c r="K508" s="1"/>
  <c r="I508"/>
  <c r="J510"/>
  <c r="K510" s="1"/>
  <c r="I510"/>
  <c r="J512"/>
  <c r="K512" s="1"/>
  <c r="I512"/>
  <c r="J516"/>
  <c r="K516" s="1"/>
  <c r="I516"/>
  <c r="J518"/>
  <c r="K518" s="1"/>
  <c r="I518"/>
  <c r="J520"/>
  <c r="K520" s="1"/>
  <c r="I520"/>
  <c r="J522"/>
  <c r="K522" s="1"/>
  <c r="I522"/>
  <c r="J524"/>
  <c r="K524" s="1"/>
  <c r="I524"/>
  <c r="J526"/>
  <c r="K526" s="1"/>
  <c r="I526"/>
  <c r="J39"/>
  <c r="K39" s="1"/>
  <c r="I39"/>
  <c r="J43"/>
  <c r="K43" s="1"/>
  <c r="I43"/>
  <c r="J45"/>
  <c r="K45" s="1"/>
  <c r="I45"/>
  <c r="J49"/>
  <c r="K49" s="1"/>
  <c r="I49"/>
  <c r="L49" s="1"/>
  <c r="J53"/>
  <c r="K53" s="1"/>
  <c r="I53"/>
  <c r="J57"/>
  <c r="K57" s="1"/>
  <c r="I57"/>
  <c r="J61"/>
  <c r="K61" s="1"/>
  <c r="I61"/>
  <c r="J65"/>
  <c r="K65" s="1"/>
  <c r="I65"/>
  <c r="J69"/>
  <c r="K69" s="1"/>
  <c r="I69"/>
  <c r="I10"/>
  <c r="J10"/>
  <c r="K10" s="1"/>
  <c r="I16"/>
  <c r="J16"/>
  <c r="K16" s="1"/>
  <c r="J24"/>
  <c r="K24" s="1"/>
  <c r="I24"/>
  <c r="J30"/>
  <c r="K30" s="1"/>
  <c r="I30"/>
  <c r="J127"/>
  <c r="K127" s="1"/>
  <c r="I127"/>
  <c r="J131"/>
  <c r="K131" s="1"/>
  <c r="I131"/>
  <c r="J135"/>
  <c r="K135" s="1"/>
  <c r="I135"/>
  <c r="J139"/>
  <c r="K139" s="1"/>
  <c r="I139"/>
  <c r="J143"/>
  <c r="K143" s="1"/>
  <c r="I143"/>
  <c r="J147"/>
  <c r="K147" s="1"/>
  <c r="I147"/>
  <c r="J151"/>
  <c r="K151" s="1"/>
  <c r="I151"/>
  <c r="J158"/>
  <c r="K158" s="1"/>
  <c r="I158"/>
  <c r="J162"/>
  <c r="K162" s="1"/>
  <c r="I162"/>
  <c r="J193"/>
  <c r="K193" s="1"/>
  <c r="I193"/>
  <c r="J197"/>
  <c r="K197" s="1"/>
  <c r="I197"/>
  <c r="J201"/>
  <c r="K201" s="1"/>
  <c r="I201"/>
  <c r="J205"/>
  <c r="K205" s="1"/>
  <c r="I205"/>
  <c r="J209"/>
  <c r="K209" s="1"/>
  <c r="I209"/>
  <c r="J213"/>
  <c r="K213" s="1"/>
  <c r="I213"/>
  <c r="J217"/>
  <c r="K217" s="1"/>
  <c r="I217"/>
  <c r="J221"/>
  <c r="K221" s="1"/>
  <c r="I221"/>
  <c r="J225"/>
  <c r="K225" s="1"/>
  <c r="I225"/>
  <c r="J229"/>
  <c r="K229" s="1"/>
  <c r="I229"/>
  <c r="J233"/>
  <c r="K233" s="1"/>
  <c r="I233"/>
  <c r="J237"/>
  <c r="K237" s="1"/>
  <c r="I237"/>
  <c r="J279"/>
  <c r="K279" s="1"/>
  <c r="I279"/>
  <c r="J283"/>
  <c r="K283" s="1"/>
  <c r="I283"/>
  <c r="J287"/>
  <c r="K287" s="1"/>
  <c r="I287"/>
  <c r="J291"/>
  <c r="K291" s="1"/>
  <c r="I291"/>
  <c r="J295"/>
  <c r="K295" s="1"/>
  <c r="I295"/>
  <c r="J299"/>
  <c r="K299" s="1"/>
  <c r="I299"/>
  <c r="J310"/>
  <c r="K310" s="1"/>
  <c r="I310"/>
  <c r="J314"/>
  <c r="K314" s="1"/>
  <c r="I314"/>
  <c r="J347"/>
  <c r="K347" s="1"/>
  <c r="I347"/>
  <c r="J351"/>
  <c r="K351" s="1"/>
  <c r="I351"/>
  <c r="J355"/>
  <c r="K355" s="1"/>
  <c r="I355"/>
  <c r="J357"/>
  <c r="K357" s="1"/>
  <c r="I357"/>
  <c r="J361"/>
  <c r="K361" s="1"/>
  <c r="I361"/>
  <c r="J374"/>
  <c r="K374" s="1"/>
  <c r="I374"/>
  <c r="J376"/>
  <c r="K376" s="1"/>
  <c r="I376"/>
  <c r="L376" s="1"/>
  <c r="J386"/>
  <c r="K386" s="1"/>
  <c r="I386"/>
  <c r="J390"/>
  <c r="K390" s="1"/>
  <c r="I390"/>
  <c r="J394"/>
  <c r="K394" s="1"/>
  <c r="I394"/>
  <c r="J398"/>
  <c r="K398" s="1"/>
  <c r="I398"/>
  <c r="J400"/>
  <c r="K400" s="1"/>
  <c r="I400"/>
  <c r="J404"/>
  <c r="K404" s="1"/>
  <c r="I404"/>
  <c r="J406"/>
  <c r="K406" s="1"/>
  <c r="I406"/>
  <c r="J412"/>
  <c r="K412" s="1"/>
  <c r="I412"/>
  <c r="J416"/>
  <c r="K416" s="1"/>
  <c r="I416"/>
  <c r="J467"/>
  <c r="K467" s="1"/>
  <c r="I467"/>
  <c r="J471"/>
  <c r="K471" s="1"/>
  <c r="I471"/>
  <c r="J473"/>
  <c r="K473" s="1"/>
  <c r="I473"/>
  <c r="J481"/>
  <c r="K481" s="1"/>
  <c r="I481"/>
  <c r="J507"/>
  <c r="K507" s="1"/>
  <c r="I507"/>
  <c r="J511"/>
  <c r="K511" s="1"/>
  <c r="I511"/>
  <c r="J519"/>
  <c r="K519" s="1"/>
  <c r="I519"/>
  <c r="J523"/>
  <c r="K523" s="1"/>
  <c r="I523"/>
  <c r="L83" l="1"/>
  <c r="L81"/>
  <c r="L30"/>
  <c r="L57"/>
  <c r="L47"/>
  <c r="L467"/>
  <c r="L399"/>
  <c r="L395"/>
  <c r="L393"/>
  <c r="L366"/>
  <c r="L349"/>
  <c r="L417"/>
  <c r="M417" s="1"/>
  <c r="Q417" s="1"/>
  <c r="L413"/>
  <c r="L404"/>
  <c r="L406"/>
  <c r="L398"/>
  <c r="L401"/>
  <c r="L367"/>
  <c r="L360"/>
  <c r="M360" s="1"/>
  <c r="Q360" s="1"/>
  <c r="M374"/>
  <c r="Q374" s="1"/>
  <c r="M348"/>
  <c r="Q348" s="1"/>
  <c r="L368"/>
  <c r="L115"/>
  <c r="L91"/>
  <c r="L61"/>
  <c r="M61" s="1"/>
  <c r="Q61" s="1"/>
  <c r="M51"/>
  <c r="Q51" s="1"/>
  <c r="L415"/>
  <c r="L412"/>
  <c r="M413"/>
  <c r="Q413" s="1"/>
  <c r="L414"/>
  <c r="M399"/>
  <c r="Q399" s="1"/>
  <c r="L394"/>
  <c r="M394" s="1"/>
  <c r="Q394" s="1"/>
  <c r="L354"/>
  <c r="M354" s="1"/>
  <c r="Q354" s="1"/>
  <c r="M366"/>
  <c r="Q366" s="1"/>
  <c r="L352"/>
  <c r="L89"/>
  <c r="L508"/>
  <c r="M508" s="1"/>
  <c r="L365"/>
  <c r="M365" s="1"/>
  <c r="Q365" s="1"/>
  <c r="L55"/>
  <c r="M55" s="1"/>
  <c r="Q55" s="1"/>
  <c r="L103"/>
  <c r="M103" s="1"/>
  <c r="Q103" s="1"/>
  <c r="L310"/>
  <c r="M310" s="1"/>
  <c r="Q310" s="1"/>
  <c r="M404"/>
  <c r="Q404" s="1"/>
  <c r="L386"/>
  <c r="M386" s="1"/>
  <c r="Q386" s="1"/>
  <c r="L362"/>
  <c r="M362" s="1"/>
  <c r="Q362" s="1"/>
  <c r="M398"/>
  <c r="Q398" s="1"/>
  <c r="M402"/>
  <c r="M361"/>
  <c r="Q361" s="1"/>
  <c r="L311"/>
  <c r="M311" s="1"/>
  <c r="Q311" s="1"/>
  <c r="M395"/>
  <c r="Q395" s="1"/>
  <c r="M94"/>
  <c r="Q94" s="1"/>
  <c r="M57"/>
  <c r="Q57" s="1"/>
  <c r="M49"/>
  <c r="Q49" s="1"/>
  <c r="M363"/>
  <c r="Q363" s="1"/>
  <c r="M376"/>
  <c r="Q376" s="1"/>
  <c r="L308"/>
  <c r="M308" s="1"/>
  <c r="Q308" s="1"/>
  <c r="L480"/>
  <c r="M480" s="1"/>
  <c r="Q480" s="1"/>
  <c r="L87"/>
  <c r="L478"/>
  <c r="M478" s="1"/>
  <c r="Q478" s="1"/>
  <c r="L471"/>
  <c r="M471" s="1"/>
  <c r="Q471" s="1"/>
  <c r="M416"/>
  <c r="Q416" s="1"/>
  <c r="M412"/>
  <c r="Q412" s="1"/>
  <c r="L390"/>
  <c r="M390" s="1"/>
  <c r="Q390" s="1"/>
  <c r="L407"/>
  <c r="M407" s="1"/>
  <c r="Q407" s="1"/>
  <c r="M368"/>
  <c r="Q368" s="1"/>
  <c r="L279"/>
  <c r="M279" s="1"/>
  <c r="Q279" s="1"/>
  <c r="L133"/>
  <c r="M133" s="1"/>
  <c r="Q133" s="1"/>
  <c r="M115"/>
  <c r="L99"/>
  <c r="M99" s="1"/>
  <c r="Q99" s="1"/>
  <c r="L107"/>
  <c r="M107" s="1"/>
  <c r="Q107" s="1"/>
  <c r="L53"/>
  <c r="M53" s="1"/>
  <c r="Q53" s="1"/>
  <c r="L93"/>
  <c r="M93" s="1"/>
  <c r="Q93" s="1"/>
  <c r="M91"/>
  <c r="Q91" s="1"/>
  <c r="M47"/>
  <c r="Q47" s="1"/>
  <c r="L43"/>
  <c r="M43" s="1"/>
  <c r="Q43" s="1"/>
  <c r="M401"/>
  <c r="Q401" s="1"/>
  <c r="M385"/>
  <c r="Q385" s="1"/>
  <c r="L356"/>
  <c r="M356" s="1"/>
  <c r="Q356" s="1"/>
  <c r="L358"/>
  <c r="M358" s="1"/>
  <c r="Q358" s="1"/>
  <c r="M83"/>
  <c r="Q83" s="1"/>
  <c r="L289"/>
  <c r="M289" s="1"/>
  <c r="Q289" s="1"/>
  <c r="M393"/>
  <c r="Q393" s="1"/>
  <c r="M359"/>
  <c r="Q359" s="1"/>
  <c r="L108"/>
  <c r="M108" s="1"/>
  <c r="Q108" s="1"/>
  <c r="L98"/>
  <c r="M98" s="1"/>
  <c r="Q98" s="1"/>
  <c r="L101"/>
  <c r="M101" s="1"/>
  <c r="Q101" s="1"/>
  <c r="L309"/>
  <c r="M309" s="1"/>
  <c r="Q309" s="1"/>
  <c r="L472"/>
  <c r="M472" s="1"/>
  <c r="Q472" s="1"/>
  <c r="L280"/>
  <c r="M280" s="1"/>
  <c r="Q280" s="1"/>
  <c r="L216"/>
  <c r="M216" s="1"/>
  <c r="Q216" s="1"/>
  <c r="M367"/>
  <c r="Q367" s="1"/>
  <c r="L90"/>
  <c r="M90" s="1"/>
  <c r="Q90" s="1"/>
  <c r="L277"/>
  <c r="M277" s="1"/>
  <c r="Q277" s="1"/>
  <c r="L473"/>
  <c r="M473" s="1"/>
  <c r="Q473" s="1"/>
  <c r="L347"/>
  <c r="M347" s="1"/>
  <c r="Q347" s="1"/>
  <c r="M81"/>
  <c r="Q81" s="1"/>
  <c r="L65"/>
  <c r="M65" s="1"/>
  <c r="Q65" s="1"/>
  <c r="L63"/>
  <c r="M63" s="1"/>
  <c r="Q63" s="1"/>
  <c r="L112"/>
  <c r="M112" s="1"/>
  <c r="Q112" s="1"/>
  <c r="L59"/>
  <c r="M59" s="1"/>
  <c r="Q59" s="1"/>
  <c r="L375"/>
  <c r="M375" s="1"/>
  <c r="Q375" s="1"/>
  <c r="M406"/>
  <c r="Q406" s="1"/>
  <c r="L391"/>
  <c r="M391" s="1"/>
  <c r="Q391" s="1"/>
  <c r="M349"/>
  <c r="Q349" s="1"/>
  <c r="L274"/>
  <c r="M274" s="1"/>
  <c r="Q274" s="1"/>
  <c r="L283"/>
  <c r="M283" s="1"/>
  <c r="Q283" s="1"/>
  <c r="L288"/>
  <c r="M288" s="1"/>
  <c r="Q288" s="1"/>
  <c r="L301"/>
  <c r="M301" s="1"/>
  <c r="Q301" s="1"/>
  <c r="L300"/>
  <c r="M300" s="1"/>
  <c r="Q300" s="1"/>
  <c r="L125"/>
  <c r="M125" s="1"/>
  <c r="Q125" s="1"/>
  <c r="L194"/>
  <c r="M194" s="1"/>
  <c r="Q194" s="1"/>
  <c r="L209"/>
  <c r="M209" s="1"/>
  <c r="Q209" s="1"/>
  <c r="L502"/>
  <c r="M502" s="1"/>
  <c r="L286"/>
  <c r="M286" s="1"/>
  <c r="Q286" s="1"/>
  <c r="L278"/>
  <c r="M278" s="1"/>
  <c r="Q278" s="1"/>
  <c r="M87"/>
  <c r="Q87" s="1"/>
  <c r="L226"/>
  <c r="M226" s="1"/>
  <c r="Q226" s="1"/>
  <c r="L509"/>
  <c r="M509" s="1"/>
  <c r="L409"/>
  <c r="M409" s="1"/>
  <c r="Q409" s="1"/>
  <c r="L479"/>
  <c r="M479" s="1"/>
  <c r="Q479" s="1"/>
  <c r="L106"/>
  <c r="M106" s="1"/>
  <c r="Q106" s="1"/>
  <c r="L119"/>
  <c r="M119" s="1"/>
  <c r="Q119" s="1"/>
  <c r="L373"/>
  <c r="M373" s="1"/>
  <c r="Q373" s="1"/>
  <c r="L482"/>
  <c r="M482" s="1"/>
  <c r="Q482" s="1"/>
  <c r="L372"/>
  <c r="M372" s="1"/>
  <c r="Q372" s="1"/>
  <c r="L203"/>
  <c r="M203" s="1"/>
  <c r="Q203" s="1"/>
  <c r="L403"/>
  <c r="M403" s="1"/>
  <c r="Q403" s="1"/>
  <c r="L357"/>
  <c r="M357" s="1"/>
  <c r="Q357" s="1"/>
  <c r="L364"/>
  <c r="M364" s="1"/>
  <c r="Q364" s="1"/>
  <c r="L350"/>
  <c r="M350" s="1"/>
  <c r="Q350" s="1"/>
  <c r="M80"/>
  <c r="Q80" s="1"/>
  <c r="L130"/>
  <c r="M130" s="1"/>
  <c r="Q130" s="1"/>
  <c r="L109"/>
  <c r="M109" s="1"/>
  <c r="Q109" s="1"/>
  <c r="L67"/>
  <c r="M67" s="1"/>
  <c r="Q67" s="1"/>
  <c r="M352"/>
  <c r="Q352" s="1"/>
  <c r="L234"/>
  <c r="M234" s="1"/>
  <c r="Q234" s="1"/>
  <c r="L134"/>
  <c r="M134" s="1"/>
  <c r="Q134" s="1"/>
  <c r="L123"/>
  <c r="M123" s="1"/>
  <c r="Q123" s="1"/>
  <c r="L92"/>
  <c r="M92" s="1"/>
  <c r="Q92" s="1"/>
  <c r="L369"/>
  <c r="M369" s="1"/>
  <c r="Q369" s="1"/>
  <c r="L97"/>
  <c r="M97" s="1"/>
  <c r="Q97" s="1"/>
  <c r="L227"/>
  <c r="M227" s="1"/>
  <c r="Q227" s="1"/>
  <c r="L400"/>
  <c r="M400" s="1"/>
  <c r="Q400" s="1"/>
  <c r="L295"/>
  <c r="M295" s="1"/>
  <c r="Q295" s="1"/>
  <c r="L88"/>
  <c r="M88" s="1"/>
  <c r="Q88" s="1"/>
  <c r="L221"/>
  <c r="M221" s="1"/>
  <c r="Q221" s="1"/>
  <c r="L118"/>
  <c r="M118" s="1"/>
  <c r="Q118" s="1"/>
  <c r="L132"/>
  <c r="M132" s="1"/>
  <c r="Q132" s="1"/>
  <c r="L128"/>
  <c r="M128" s="1"/>
  <c r="Q128" s="1"/>
  <c r="L302"/>
  <c r="M302" s="1"/>
  <c r="Q302" s="1"/>
  <c r="L147"/>
  <c r="M147" s="1"/>
  <c r="Q147" s="1"/>
  <c r="L105"/>
  <c r="M105" s="1"/>
  <c r="Q105" s="1"/>
  <c r="L225"/>
  <c r="M225" s="1"/>
  <c r="Q225" s="1"/>
  <c r="L235"/>
  <c r="M235" s="1"/>
  <c r="Q235" s="1"/>
  <c r="L140"/>
  <c r="M140" s="1"/>
  <c r="Q140" s="1"/>
  <c r="L224"/>
  <c r="M224" s="1"/>
  <c r="Q224" s="1"/>
  <c r="L474"/>
  <c r="M474" s="1"/>
  <c r="Q474" s="1"/>
  <c r="L69"/>
  <c r="M69" s="1"/>
  <c r="Q69" s="1"/>
  <c r="L314"/>
  <c r="M314" s="1"/>
  <c r="Q314" s="1"/>
  <c r="L200"/>
  <c r="M200" s="1"/>
  <c r="Q200" s="1"/>
  <c r="L100"/>
  <c r="M100" s="1"/>
  <c r="Q100" s="1"/>
  <c r="L214"/>
  <c r="M214" s="1"/>
  <c r="Q214" s="1"/>
  <c r="L129"/>
  <c r="M129" s="1"/>
  <c r="Q129" s="1"/>
  <c r="L315"/>
  <c r="M315" s="1"/>
  <c r="Q315" s="1"/>
  <c r="L162"/>
  <c r="M162" s="1"/>
  <c r="Q162" s="1"/>
  <c r="L110"/>
  <c r="M110" s="1"/>
  <c r="Q110" s="1"/>
  <c r="L298"/>
  <c r="M298" s="1"/>
  <c r="Q298" s="1"/>
  <c r="M414"/>
  <c r="Q414" s="1"/>
  <c r="L389"/>
  <c r="M389" s="1"/>
  <c r="Q389" s="1"/>
  <c r="L355"/>
  <c r="M355" s="1"/>
  <c r="Q355" s="1"/>
  <c r="L466"/>
  <c r="M466" s="1"/>
  <c r="Q466" s="1"/>
  <c r="L522"/>
  <c r="M522" s="1"/>
  <c r="Q522" s="1"/>
  <c r="L151"/>
  <c r="M151" s="1"/>
  <c r="Q151" s="1"/>
  <c r="L135"/>
  <c r="M135" s="1"/>
  <c r="Q135" s="1"/>
  <c r="L136"/>
  <c r="M136" s="1"/>
  <c r="Q136" s="1"/>
  <c r="L10"/>
  <c r="M10" s="1"/>
  <c r="Q10" s="1"/>
  <c r="L287"/>
  <c r="M287" s="1"/>
  <c r="Q287" s="1"/>
  <c r="L139"/>
  <c r="M139" s="1"/>
  <c r="Q139" s="1"/>
  <c r="L131"/>
  <c r="M131" s="1"/>
  <c r="Q131" s="1"/>
  <c r="L150"/>
  <c r="M150" s="1"/>
  <c r="Q150" s="1"/>
  <c r="L142"/>
  <c r="M142" s="1"/>
  <c r="Q142" s="1"/>
  <c r="L122"/>
  <c r="M122" s="1"/>
  <c r="Q122" s="1"/>
  <c r="M89"/>
  <c r="Q89" s="1"/>
  <c r="L213"/>
  <c r="M213" s="1"/>
  <c r="Q213" s="1"/>
  <c r="L155"/>
  <c r="M155" s="1"/>
  <c r="Q155" s="1"/>
  <c r="L195"/>
  <c r="M195" s="1"/>
  <c r="Q195" s="1"/>
  <c r="L137"/>
  <c r="M137" s="1"/>
  <c r="Q137" s="1"/>
  <c r="L41"/>
  <c r="M41" s="1"/>
  <c r="Q41" s="1"/>
  <c r="L193"/>
  <c r="M193" s="1"/>
  <c r="Q193" s="1"/>
  <c r="L39"/>
  <c r="L313"/>
  <c r="M313" s="1"/>
  <c r="Q313" s="1"/>
  <c r="L102"/>
  <c r="M102" s="1"/>
  <c r="Q102" s="1"/>
  <c r="L233"/>
  <c r="M233" s="1"/>
  <c r="Q233" s="1"/>
  <c r="L237"/>
  <c r="M237" s="1"/>
  <c r="Q237" s="1"/>
  <c r="M30"/>
  <c r="Q30" s="1"/>
  <c r="L20"/>
  <c r="M20" s="1"/>
  <c r="Q20" s="1"/>
  <c r="L24"/>
  <c r="M24" s="1"/>
  <c r="Q24" s="1"/>
  <c r="L28"/>
  <c r="M28" s="1"/>
  <c r="Q28" s="1"/>
  <c r="L16"/>
  <c r="M16" s="1"/>
  <c r="Q16" s="1"/>
  <c r="L12"/>
  <c r="M12" s="1"/>
  <c r="Q12" s="1"/>
  <c r="L71"/>
  <c r="M71" s="1"/>
  <c r="Q71" s="1"/>
  <c r="L45"/>
  <c r="M45" s="1"/>
  <c r="Q45" s="1"/>
  <c r="M56"/>
  <c r="Q56" s="1"/>
  <c r="L353"/>
  <c r="M353" s="1"/>
  <c r="Q353" s="1"/>
  <c r="M415"/>
  <c r="Q415" s="1"/>
  <c r="L408"/>
  <c r="M408" s="1"/>
  <c r="Q408" s="1"/>
  <c r="L351"/>
  <c r="M351" s="1"/>
  <c r="L281"/>
  <c r="M281" s="1"/>
  <c r="Q281" s="1"/>
  <c r="L282"/>
  <c r="M282" s="1"/>
  <c r="Q282" s="1"/>
  <c r="L291"/>
  <c r="M291" s="1"/>
  <c r="Q291" s="1"/>
  <c r="L290"/>
  <c r="M290" s="1"/>
  <c r="Q290" s="1"/>
  <c r="L294"/>
  <c r="M294" s="1"/>
  <c r="Q294" s="1"/>
  <c r="L299"/>
  <c r="M299" s="1"/>
  <c r="Q299" s="1"/>
  <c r="L297"/>
  <c r="M297" s="1"/>
  <c r="Q297" s="1"/>
  <c r="L296"/>
  <c r="M296" s="1"/>
  <c r="Q296" s="1"/>
  <c r="L312"/>
  <c r="M312" s="1"/>
  <c r="Q312" s="1"/>
  <c r="L470"/>
  <c r="M470" s="1"/>
  <c r="Q470" s="1"/>
  <c r="L469"/>
  <c r="M469" s="1"/>
  <c r="Q469" s="1"/>
  <c r="M467"/>
  <c r="Q467" s="1"/>
  <c r="L465"/>
  <c r="M465" s="1"/>
  <c r="Q465" s="1"/>
  <c r="L481"/>
  <c r="M481" s="1"/>
  <c r="Q481" s="1"/>
  <c r="L483"/>
  <c r="M483" s="1"/>
  <c r="Q483" s="1"/>
  <c r="L475"/>
  <c r="M475" s="1"/>
  <c r="Q475" s="1"/>
  <c r="L468"/>
  <c r="M468" s="1"/>
  <c r="Q468" s="1"/>
  <c r="L82"/>
  <c r="M82" s="1"/>
  <c r="Q82" s="1"/>
  <c r="L79"/>
  <c r="M79" s="1"/>
  <c r="Q79" s="1"/>
  <c r="L521"/>
  <c r="M521" s="1"/>
  <c r="Q521" s="1"/>
  <c r="L519"/>
  <c r="M519" s="1"/>
  <c r="Q519" s="1"/>
  <c r="L526"/>
  <c r="M526" s="1"/>
  <c r="Q526" s="1"/>
  <c r="L518"/>
  <c r="M518" s="1"/>
  <c r="Q518" s="1"/>
  <c r="L525"/>
  <c r="M525" s="1"/>
  <c r="Q525" s="1"/>
  <c r="L517"/>
  <c r="M517" s="1"/>
  <c r="Q517" s="1"/>
  <c r="L523"/>
  <c r="M523" s="1"/>
  <c r="Q523" s="1"/>
  <c r="L524"/>
  <c r="M524" s="1"/>
  <c r="Q524" s="1"/>
  <c r="L520"/>
  <c r="M520" s="1"/>
  <c r="Q520" s="1"/>
  <c r="L516"/>
  <c r="M516" s="1"/>
  <c r="Q516" s="1"/>
  <c r="L160"/>
  <c r="M160" s="1"/>
  <c r="Q160" s="1"/>
  <c r="L159"/>
  <c r="M159" s="1"/>
  <c r="Q159" s="1"/>
  <c r="L158"/>
  <c r="M158" s="1"/>
  <c r="Q158" s="1"/>
  <c r="L156"/>
  <c r="M156" s="1"/>
  <c r="Q156" s="1"/>
  <c r="L148"/>
  <c r="M148" s="1"/>
  <c r="Q148" s="1"/>
  <c r="L145"/>
  <c r="M145" s="1"/>
  <c r="Q145" s="1"/>
  <c r="L144"/>
  <c r="M144" s="1"/>
  <c r="Q144" s="1"/>
  <c r="L143"/>
  <c r="M143" s="1"/>
  <c r="Q143" s="1"/>
  <c r="L127"/>
  <c r="M127" s="1"/>
  <c r="Q127" s="1"/>
  <c r="L124"/>
  <c r="M124" s="1"/>
  <c r="Q124" s="1"/>
  <c r="L121"/>
  <c r="M121" s="1"/>
  <c r="Q121" s="1"/>
  <c r="L120"/>
  <c r="M120" s="1"/>
  <c r="Q120" s="1"/>
  <c r="L116"/>
  <c r="M116" s="1"/>
  <c r="Q116" s="1"/>
  <c r="L161"/>
  <c r="M161" s="1"/>
  <c r="Q161" s="1"/>
  <c r="L157"/>
  <c r="M157" s="1"/>
  <c r="Q157" s="1"/>
  <c r="L146"/>
  <c r="M146" s="1"/>
  <c r="Q146" s="1"/>
  <c r="L138"/>
  <c r="M138" s="1"/>
  <c r="Q138" s="1"/>
  <c r="L126"/>
  <c r="M126" s="1"/>
  <c r="Q126" s="1"/>
  <c r="L149"/>
  <c r="M149" s="1"/>
  <c r="Q149" s="1"/>
  <c r="L141"/>
  <c r="M141" s="1"/>
  <c r="Q141" s="1"/>
  <c r="L117"/>
  <c r="M117" s="1"/>
  <c r="Q117" s="1"/>
  <c r="L229"/>
  <c r="M229" s="1"/>
  <c r="Q229" s="1"/>
  <c r="L228"/>
  <c r="M228" s="1"/>
  <c r="Q228" s="1"/>
  <c r="L223"/>
  <c r="M223" s="1"/>
  <c r="Q223" s="1"/>
  <c r="L220"/>
  <c r="M220" s="1"/>
  <c r="Q220" s="1"/>
  <c r="L219"/>
  <c r="M219" s="1"/>
  <c r="Q219" s="1"/>
  <c r="L217"/>
  <c r="M217" s="1"/>
  <c r="Q217" s="1"/>
  <c r="L215"/>
  <c r="M215" s="1"/>
  <c r="Q215" s="1"/>
  <c r="L211"/>
  <c r="M211" s="1"/>
  <c r="Q211" s="1"/>
  <c r="L208"/>
  <c r="M208" s="1"/>
  <c r="Q208" s="1"/>
  <c r="L207"/>
  <c r="M207" s="1"/>
  <c r="Q207" s="1"/>
  <c r="L205"/>
  <c r="M205" s="1"/>
  <c r="Q205" s="1"/>
  <c r="L204"/>
  <c r="M204" s="1"/>
  <c r="Q204" s="1"/>
  <c r="L197"/>
  <c r="M197" s="1"/>
  <c r="Q197" s="1"/>
  <c r="L192"/>
  <c r="M192" s="1"/>
  <c r="Q192" s="1"/>
  <c r="L104"/>
  <c r="M104" s="1"/>
  <c r="Q104" s="1"/>
  <c r="L111"/>
  <c r="M111" s="1"/>
  <c r="Q111" s="1"/>
  <c r="L201"/>
  <c r="M201" s="1"/>
  <c r="Q201" s="1"/>
  <c r="L199"/>
  <c r="M199" s="1"/>
  <c r="Q199" s="1"/>
  <c r="L212"/>
  <c r="M212" s="1"/>
  <c r="Q212" s="1"/>
  <c r="L222"/>
  <c r="M222" s="1"/>
  <c r="Q222" s="1"/>
  <c r="L218"/>
  <c r="M218" s="1"/>
  <c r="Q218" s="1"/>
  <c r="L210"/>
  <c r="M210" s="1"/>
  <c r="Q210" s="1"/>
  <c r="L206"/>
  <c r="M206" s="1"/>
  <c r="Q206" s="1"/>
  <c r="L202"/>
  <c r="M202" s="1"/>
  <c r="Q202" s="1"/>
  <c r="L198"/>
  <c r="M198" s="1"/>
  <c r="Q198" s="1"/>
  <c r="M48"/>
  <c r="Q48" s="1"/>
  <c r="M70"/>
  <c r="Q70" s="1"/>
  <c r="M40"/>
  <c r="Q40" s="1"/>
  <c r="M392"/>
  <c r="Q392" s="1"/>
  <c r="M44"/>
  <c r="Q44" s="1"/>
  <c r="M387"/>
  <c r="Q387" s="1"/>
  <c r="M52"/>
  <c r="Q52" s="1"/>
  <c r="M66"/>
  <c r="Q66" s="1"/>
  <c r="M62"/>
  <c r="Q62" s="1"/>
  <c r="M58"/>
  <c r="Q58" s="1"/>
  <c r="L513"/>
  <c r="M513" s="1"/>
  <c r="L505"/>
  <c r="M505" s="1"/>
  <c r="M54"/>
  <c r="Q54" s="1"/>
  <c r="M46"/>
  <c r="Q46" s="1"/>
  <c r="M50"/>
  <c r="Q50" s="1"/>
  <c r="L511"/>
  <c r="M511" s="1"/>
  <c r="L507"/>
  <c r="M507" s="1"/>
  <c r="L512"/>
  <c r="M512" s="1"/>
  <c r="L510"/>
  <c r="M510" s="1"/>
  <c r="L506"/>
  <c r="M506" s="1"/>
  <c r="L504"/>
  <c r="M504" s="1"/>
  <c r="L503"/>
  <c r="M503" s="1"/>
  <c r="L501"/>
  <c r="M501" s="1"/>
  <c r="Q501" s="1"/>
  <c r="M39" l="1"/>
  <c r="Q39" s="1"/>
  <c r="Q402"/>
  <c r="Q351"/>
  <c r="O100"/>
  <c r="O103" l="1"/>
  <c r="O102"/>
  <c r="O105"/>
  <c r="O99"/>
  <c r="O97"/>
  <c r="O104"/>
  <c r="O101"/>
  <c r="O98"/>
  <c r="Q502"/>
  <c r="Q503"/>
  <c r="Q504"/>
  <c r="Q505"/>
  <c r="Q506"/>
  <c r="Q507"/>
  <c r="Q508"/>
  <c r="Q509"/>
  <c r="Q510"/>
  <c r="Q511"/>
  <c r="Q512"/>
  <c r="Q513"/>
  <c r="O129" l="1"/>
  <c r="O236"/>
  <c r="O400"/>
  <c r="O386"/>
  <c r="O160"/>
  <c r="O295"/>
  <c r="O470"/>
  <c r="O56"/>
  <c r="O150"/>
  <c r="O465"/>
  <c r="O394"/>
  <c r="O70"/>
  <c r="O66"/>
  <c r="O62"/>
  <c r="O54"/>
  <c r="O52"/>
  <c r="O50"/>
  <c r="O46"/>
  <c r="Q115"/>
  <c r="O115"/>
  <c r="O71"/>
  <c r="O69"/>
  <c r="O67"/>
  <c r="O63"/>
  <c r="O61"/>
  <c r="O57"/>
  <c r="O55"/>
  <c r="O51"/>
  <c r="O49"/>
  <c r="O47"/>
  <c r="O45"/>
  <c r="O83"/>
  <c r="O87"/>
  <c r="O112"/>
  <c r="O121"/>
  <c r="O117"/>
  <c r="O227"/>
  <c r="O525"/>
  <c r="O68"/>
  <c r="O58"/>
  <c r="O390"/>
  <c r="O363"/>
  <c r="O355"/>
  <c r="O471"/>
  <c r="O290"/>
  <c r="O415"/>
  <c r="O472"/>
  <c r="O479"/>
  <c r="O59"/>
  <c r="O53"/>
  <c r="O215"/>
  <c r="O413"/>
  <c r="O375"/>
  <c r="O369"/>
  <c r="O362"/>
  <c r="O64"/>
  <c r="O94"/>
  <c r="O118"/>
  <c r="O204"/>
  <c r="O277"/>
  <c r="O357"/>
  <c r="O478"/>
  <c r="O480"/>
  <c r="O65"/>
  <c r="O60"/>
  <c r="O92"/>
  <c r="O88"/>
  <c r="O111"/>
  <c r="O107"/>
  <c r="O138"/>
  <c r="O134"/>
  <c r="O124"/>
  <c r="O122"/>
  <c r="O198"/>
  <c r="O194"/>
  <c r="O233"/>
  <c r="O289"/>
  <c r="O308"/>
  <c r="O347"/>
  <c r="O414"/>
  <c r="O406"/>
  <c r="O359"/>
  <c r="O501"/>
  <c r="O512"/>
  <c r="O510"/>
  <c r="O508"/>
  <c r="O506"/>
  <c r="O504"/>
  <c r="O503"/>
  <c r="O516"/>
  <c r="O523"/>
  <c r="O521"/>
  <c r="O519"/>
  <c r="O79"/>
  <c r="O91"/>
  <c r="O89"/>
  <c r="O110"/>
  <c r="O106"/>
  <c r="O162"/>
  <c r="O151"/>
  <c r="O137"/>
  <c r="O135"/>
  <c r="O133"/>
  <c r="O192"/>
  <c r="O201"/>
  <c r="O195"/>
  <c r="O193"/>
  <c r="O237"/>
  <c r="O283"/>
  <c r="O286"/>
  <c r="O309"/>
  <c r="O387"/>
  <c r="O367"/>
  <c r="O365"/>
  <c r="O358"/>
  <c r="O513"/>
  <c r="O511"/>
  <c r="O509"/>
  <c r="O507"/>
  <c r="O505"/>
  <c r="O502"/>
  <c r="O526"/>
  <c r="O522"/>
  <c r="O520"/>
  <c r="O38" l="1"/>
  <c r="H38"/>
  <c r="G38"/>
  <c r="G9"/>
  <c r="O33" l="1"/>
  <c r="O16"/>
  <c r="O10"/>
  <c r="I38"/>
  <c r="L38" s="1"/>
  <c r="J38"/>
  <c r="K38" s="1"/>
  <c r="H9"/>
  <c r="I9" s="1"/>
  <c r="M38" l="1"/>
  <c r="Q38" s="1"/>
  <c r="J9"/>
  <c r="K9" s="1"/>
  <c r="L9" s="1"/>
  <c r="M9" l="1"/>
  <c r="Q9" s="1"/>
  <c r="O9" l="1"/>
</calcChain>
</file>

<file path=xl/sharedStrings.xml><?xml version="1.0" encoding="utf-8"?>
<sst xmlns="http://schemas.openxmlformats.org/spreadsheetml/2006/main" count="1067" uniqueCount="610">
  <si>
    <t>Quarter No</t>
  </si>
  <si>
    <t>Name of the occupant</t>
  </si>
  <si>
    <t>Present Reading</t>
  </si>
  <si>
    <t>Previous reading</t>
  </si>
  <si>
    <t>P–35</t>
  </si>
  <si>
    <t>P–36</t>
  </si>
  <si>
    <t>P–37</t>
  </si>
  <si>
    <t>P–38</t>
  </si>
  <si>
    <t>P–39</t>
  </si>
  <si>
    <t>P–40</t>
  </si>
  <si>
    <t>P–41</t>
  </si>
  <si>
    <t>P–42</t>
  </si>
  <si>
    <t>P–43</t>
  </si>
  <si>
    <t>P–44</t>
  </si>
  <si>
    <t>P–45</t>
  </si>
  <si>
    <t>P–46</t>
  </si>
  <si>
    <t>P–47</t>
  </si>
  <si>
    <t>P–48</t>
  </si>
  <si>
    <t>P–49</t>
  </si>
  <si>
    <t>P–50</t>
  </si>
  <si>
    <t>P–51</t>
  </si>
  <si>
    <t>P–52</t>
  </si>
  <si>
    <t>P–53</t>
  </si>
  <si>
    <t>P–54</t>
  </si>
  <si>
    <t>P–55</t>
  </si>
  <si>
    <t>P–56</t>
  </si>
  <si>
    <t>P–57</t>
  </si>
  <si>
    <t>P–58</t>
  </si>
  <si>
    <t>Prof. Nirmalendu Saha</t>
  </si>
  <si>
    <t>Prof. T.T. Haokip</t>
  </si>
  <si>
    <t>Dr. Dinesh K. Choubey</t>
  </si>
  <si>
    <t>Prof. Uma Shankar</t>
  </si>
  <si>
    <t>Dr. Moon M. Mazumdar</t>
  </si>
  <si>
    <t>Dr. X. P. Mao</t>
  </si>
  <si>
    <t>Dr. Arvind Kr. Singh</t>
  </si>
  <si>
    <t>Dr. D.K. Limbu</t>
  </si>
  <si>
    <t>Total unit Consumed</t>
  </si>
  <si>
    <t>Remaining Unit (-100)</t>
  </si>
  <si>
    <t>Remaining Unit (-200)</t>
  </si>
  <si>
    <t xml:space="preserve">                             Rest units :</t>
  </si>
  <si>
    <t>Tariff:</t>
  </si>
  <si>
    <t>1st 100 units:</t>
  </si>
  <si>
    <t>2nd 100 units:</t>
  </si>
  <si>
    <t>Rest units:</t>
  </si>
  <si>
    <t>Monthly fixed charge:</t>
  </si>
  <si>
    <t xml:space="preserve"> Flat  Charge:</t>
  </si>
  <si>
    <t>Min. charge:</t>
  </si>
  <si>
    <t>Remarks</t>
  </si>
  <si>
    <t>Nil</t>
  </si>
  <si>
    <t>Net amount to be deducted (Rs)</t>
  </si>
  <si>
    <t>Total   Amt. (Rs)</t>
  </si>
  <si>
    <t>STATEMENT FOR ELECTRICITY CONSUMPTION CHARGES AT NEHU CAMPUSES</t>
  </si>
  <si>
    <t>REG</t>
  </si>
  <si>
    <t>Statement for the month of :</t>
  </si>
  <si>
    <t>Sub Total    (Rs)</t>
  </si>
  <si>
    <t>Prof. A.K.Yadav</t>
  </si>
  <si>
    <t>P–01</t>
  </si>
  <si>
    <t>P–02</t>
  </si>
  <si>
    <t>P–03</t>
  </si>
  <si>
    <t>P–04</t>
  </si>
  <si>
    <t>P–05</t>
  </si>
  <si>
    <t>Dr. P.K. Patra</t>
  </si>
  <si>
    <t>P–06</t>
  </si>
  <si>
    <t>P–07</t>
  </si>
  <si>
    <t>P–08</t>
  </si>
  <si>
    <t>P–09</t>
  </si>
  <si>
    <t>Dr.Subhash C. Arya</t>
  </si>
  <si>
    <t>P–10</t>
  </si>
  <si>
    <t>P–11</t>
  </si>
  <si>
    <t>Dr. S.K. Barik</t>
  </si>
  <si>
    <t>P–12</t>
  </si>
  <si>
    <t>Dr.(Mrs.) T. V. Lucy Zehol</t>
  </si>
  <si>
    <t>P–13</t>
  </si>
  <si>
    <t>P–14</t>
  </si>
  <si>
    <t>P–15</t>
  </si>
  <si>
    <t>P–16</t>
  </si>
  <si>
    <t>P–17</t>
  </si>
  <si>
    <t>P–18</t>
  </si>
  <si>
    <t>Dr.Utpal Kumar De</t>
  </si>
  <si>
    <t>P–19</t>
  </si>
  <si>
    <t>Dr. A.P. Pati</t>
  </si>
  <si>
    <t>P–20</t>
  </si>
  <si>
    <t>Dr. Moses M. Naga</t>
  </si>
  <si>
    <t>P–21</t>
  </si>
  <si>
    <t>P–23</t>
  </si>
  <si>
    <t>P–24</t>
  </si>
  <si>
    <t>P–25</t>
  </si>
  <si>
    <t>P–26</t>
  </si>
  <si>
    <t>P–27</t>
  </si>
  <si>
    <t>P–28</t>
  </si>
  <si>
    <t>P–29</t>
  </si>
  <si>
    <t>P–30</t>
  </si>
  <si>
    <t>P–31</t>
  </si>
  <si>
    <t>P–32</t>
  </si>
  <si>
    <t>P–33</t>
  </si>
  <si>
    <t>Dr. Khaksang Debbarma</t>
  </si>
  <si>
    <t>P–34</t>
  </si>
  <si>
    <t>Vacant</t>
  </si>
  <si>
    <t>M–01</t>
  </si>
  <si>
    <t>Prof. B. Panda</t>
  </si>
  <si>
    <t>M–02</t>
  </si>
  <si>
    <t>Dr. H. Srikant</t>
  </si>
  <si>
    <t>M–03</t>
  </si>
  <si>
    <t>M–04</t>
  </si>
  <si>
    <t>M–05</t>
  </si>
  <si>
    <t>M–06</t>
  </si>
  <si>
    <t>Cons Type : DL ;             Qtr type: M ;  Load : 3.0 Kw.</t>
  </si>
  <si>
    <t>V-01</t>
  </si>
  <si>
    <t>V-02</t>
  </si>
  <si>
    <t>V-03</t>
  </si>
  <si>
    <t>V-04</t>
  </si>
  <si>
    <t>V-05</t>
  </si>
  <si>
    <t>Dr. C. Mukhim</t>
  </si>
  <si>
    <t>V-06</t>
  </si>
  <si>
    <t>V-07</t>
  </si>
  <si>
    <t>V-08</t>
  </si>
  <si>
    <t>IV-01</t>
  </si>
  <si>
    <t>IV-02</t>
  </si>
  <si>
    <t>IV-03</t>
  </si>
  <si>
    <t>IV-04</t>
  </si>
  <si>
    <t>Mr. Debendra Kr. Biswal</t>
  </si>
  <si>
    <t>IV-05</t>
  </si>
  <si>
    <t>IV-06</t>
  </si>
  <si>
    <t>IV-07</t>
  </si>
  <si>
    <t>IV-08</t>
  </si>
  <si>
    <t>IV-09</t>
  </si>
  <si>
    <t>IV-10</t>
  </si>
  <si>
    <t>IV-11</t>
  </si>
  <si>
    <t>Dr. Mark B.G. Momin</t>
  </si>
  <si>
    <t>IV-12</t>
  </si>
  <si>
    <t>Mr. J. Kalita</t>
  </si>
  <si>
    <t>IV-13</t>
  </si>
  <si>
    <t>IV-14</t>
  </si>
  <si>
    <t>IV-15</t>
  </si>
  <si>
    <t>IV-16</t>
  </si>
  <si>
    <t>Cons Type : DL ;             Qtr type: NTS IV ;  Load : 2.5 Kw.</t>
  </si>
  <si>
    <t>III-01</t>
  </si>
  <si>
    <t>III-02</t>
  </si>
  <si>
    <t>III-03</t>
  </si>
  <si>
    <t>III-04</t>
  </si>
  <si>
    <t>Mr. N. Pauzakhup</t>
  </si>
  <si>
    <t>III-05</t>
  </si>
  <si>
    <t>III-06</t>
  </si>
  <si>
    <t>III-07</t>
  </si>
  <si>
    <t>Miss Anjali Haloi</t>
  </si>
  <si>
    <t>III-08</t>
  </si>
  <si>
    <t>III-09</t>
  </si>
  <si>
    <t>III-10</t>
  </si>
  <si>
    <t>III-11</t>
  </si>
  <si>
    <t>III-12</t>
  </si>
  <si>
    <t>Mr. Milford Thangkhiew</t>
  </si>
  <si>
    <t>III-13</t>
  </si>
  <si>
    <t>III-14</t>
  </si>
  <si>
    <t>III-15</t>
  </si>
  <si>
    <t>III-16</t>
  </si>
  <si>
    <t>III-17</t>
  </si>
  <si>
    <t>III-18</t>
  </si>
  <si>
    <t>III-19</t>
  </si>
  <si>
    <t>III-20</t>
  </si>
  <si>
    <t>III-21</t>
  </si>
  <si>
    <t>III-22</t>
  </si>
  <si>
    <t>III-23</t>
  </si>
  <si>
    <t>III-24</t>
  </si>
  <si>
    <t>III-25</t>
  </si>
  <si>
    <t>III-26</t>
  </si>
  <si>
    <t>III-27</t>
  </si>
  <si>
    <t>III-28</t>
  </si>
  <si>
    <t>III-29</t>
  </si>
  <si>
    <t>III-30</t>
  </si>
  <si>
    <t>III-31</t>
  </si>
  <si>
    <t>III-32</t>
  </si>
  <si>
    <t>III-33</t>
  </si>
  <si>
    <t>Mr. Bhaben Medhi</t>
  </si>
  <si>
    <t>III-34</t>
  </si>
  <si>
    <t>Mr. Manish Debnath</t>
  </si>
  <si>
    <t>III-35</t>
  </si>
  <si>
    <t>III-36</t>
  </si>
  <si>
    <t>Mr. Nari Kynsai Rynjah</t>
  </si>
  <si>
    <t>III-37</t>
  </si>
  <si>
    <t>Mr. Nantu Das</t>
  </si>
  <si>
    <t>III-38</t>
  </si>
  <si>
    <t>III-39</t>
  </si>
  <si>
    <t>III-40</t>
  </si>
  <si>
    <t>III-41</t>
  </si>
  <si>
    <t>Mr. Anil Kumar C.K.</t>
  </si>
  <si>
    <t>III-42</t>
  </si>
  <si>
    <t>III-43</t>
  </si>
  <si>
    <t>III-44</t>
  </si>
  <si>
    <t>III-G5</t>
  </si>
  <si>
    <t>Cons Type : DL ;             Qtr type: NTS III ;  Load : 2.0 Kw.</t>
  </si>
  <si>
    <t>II-1A</t>
  </si>
  <si>
    <t>II-1B</t>
  </si>
  <si>
    <t>II-1C</t>
  </si>
  <si>
    <t>V-SAT</t>
  </si>
  <si>
    <t>II-1D</t>
  </si>
  <si>
    <t>II-01</t>
  </si>
  <si>
    <t>II-02</t>
  </si>
  <si>
    <t>II-03</t>
  </si>
  <si>
    <t>II-04</t>
  </si>
  <si>
    <t>Mr. Madhav Lal Ram</t>
  </si>
  <si>
    <t>II-05</t>
  </si>
  <si>
    <t>II-06</t>
  </si>
  <si>
    <t>II-07</t>
  </si>
  <si>
    <t>Mr. Riswen Rapsang</t>
  </si>
  <si>
    <t>II-08</t>
  </si>
  <si>
    <t>II-09</t>
  </si>
  <si>
    <t>Mr. Mohon Singh</t>
  </si>
  <si>
    <t>II-10</t>
  </si>
  <si>
    <t>II-11</t>
  </si>
  <si>
    <t>II-12</t>
  </si>
  <si>
    <t>II-13</t>
  </si>
  <si>
    <t>II-14</t>
  </si>
  <si>
    <t>II-15</t>
  </si>
  <si>
    <t>Mr. Prem Bahadur Gurung</t>
  </si>
  <si>
    <t>II-16</t>
  </si>
  <si>
    <t>II-17</t>
  </si>
  <si>
    <t>II-18</t>
  </si>
  <si>
    <t>II-19</t>
  </si>
  <si>
    <t>II-20</t>
  </si>
  <si>
    <t>II-21</t>
  </si>
  <si>
    <t>II-22</t>
  </si>
  <si>
    <t>II-23</t>
  </si>
  <si>
    <t>II-24</t>
  </si>
  <si>
    <t>II-25</t>
  </si>
  <si>
    <t>Mr. Subhash Lakhandry</t>
  </si>
  <si>
    <t>II-26</t>
  </si>
  <si>
    <t>II-27</t>
  </si>
  <si>
    <t>II-28</t>
  </si>
  <si>
    <t>II-29</t>
  </si>
  <si>
    <t>II-30</t>
  </si>
  <si>
    <t>Mr. Santosh Kr. Vishwakarma</t>
  </si>
  <si>
    <t>II-31</t>
  </si>
  <si>
    <t>II-32</t>
  </si>
  <si>
    <t>Mr. Ponderly Lyngdoh</t>
  </si>
  <si>
    <t>II-33</t>
  </si>
  <si>
    <t>Mr. Gyanesh Pandey</t>
  </si>
  <si>
    <t>II-34</t>
  </si>
  <si>
    <t>II-G1-0</t>
  </si>
  <si>
    <t>Cons Type : DL ;             Qtr type: NTS II ;  Load : 1.5Kw.</t>
  </si>
  <si>
    <t>Mr. Welcome Roy Nongrum</t>
  </si>
  <si>
    <t>I-1-G1</t>
  </si>
  <si>
    <t>I-2-G3</t>
  </si>
  <si>
    <t>I-3-G3</t>
  </si>
  <si>
    <t>I-4-G5</t>
  </si>
  <si>
    <t>RSSO</t>
  </si>
  <si>
    <t>I-5-G5</t>
  </si>
  <si>
    <t>Cons Type : DL ;             Qtr type: NTS I ;  Load : 1.0Kw.</t>
  </si>
  <si>
    <t>KV-01</t>
  </si>
  <si>
    <t>Cons Type : DL ;             Qtr type: KV V ;  Load : 3.0Kw.</t>
  </si>
  <si>
    <t>KIV-01</t>
  </si>
  <si>
    <t>KIV-02</t>
  </si>
  <si>
    <t>KIV-03</t>
  </si>
  <si>
    <t>KIV-04</t>
  </si>
  <si>
    <t>KIV-05</t>
  </si>
  <si>
    <t>KIV-06</t>
  </si>
  <si>
    <t>KIV-07</t>
  </si>
  <si>
    <t>Cons Type : DL ;             Qtr type: KV IV ;  Load : 2.5Kw.</t>
  </si>
  <si>
    <t>KIII-01</t>
  </si>
  <si>
    <t>KIII-02</t>
  </si>
  <si>
    <t>KIII-03</t>
  </si>
  <si>
    <t>KIII-04</t>
  </si>
  <si>
    <t>KIII-05</t>
  </si>
  <si>
    <t>KIII-06</t>
  </si>
  <si>
    <t>Cons Type : DL ;             Qtr type: KV III ;  Load : 2.0Kw.</t>
  </si>
  <si>
    <t>KII-01</t>
  </si>
  <si>
    <t>KII-02</t>
  </si>
  <si>
    <t>Mr. R.S. Marak</t>
  </si>
  <si>
    <t>KII-03</t>
  </si>
  <si>
    <t>Mr. R. Sohtun, KV</t>
  </si>
  <si>
    <t>KII-04</t>
  </si>
  <si>
    <t>Mr. Ganesh Kumar Choudhury</t>
  </si>
  <si>
    <t>KII-05</t>
  </si>
  <si>
    <t>Mr. Augustine Marwein, KV</t>
  </si>
  <si>
    <t>KII-06</t>
  </si>
  <si>
    <t>KII-07</t>
  </si>
  <si>
    <t>Mr. Jitendra  Singh</t>
  </si>
  <si>
    <t>KII-08</t>
  </si>
  <si>
    <t>Mr. Atul Kumar</t>
  </si>
  <si>
    <t>KII-09</t>
  </si>
  <si>
    <t>Cons Type : DL ;             Qtr type: KV II ;  Load : 1.5Kw.</t>
  </si>
  <si>
    <t>KI-01</t>
  </si>
  <si>
    <t>KI-02</t>
  </si>
  <si>
    <t>KI-03</t>
  </si>
  <si>
    <t>KI-04</t>
  </si>
  <si>
    <t>Mr. Kachu Das</t>
  </si>
  <si>
    <t>KI-05</t>
  </si>
  <si>
    <t>KI-06</t>
  </si>
  <si>
    <t>Mr. Gopal Nath</t>
  </si>
  <si>
    <t>KI-07</t>
  </si>
  <si>
    <t>KI-08</t>
  </si>
  <si>
    <t>Cons Type : DL ;             Qtr type: KV I ;  Load : 1.5Kw.</t>
  </si>
  <si>
    <t>L–05</t>
  </si>
  <si>
    <t>L–06</t>
  </si>
  <si>
    <t>Dr. Shiva S. Chaturvedi</t>
  </si>
  <si>
    <t>L–07</t>
  </si>
  <si>
    <t>L–08</t>
  </si>
  <si>
    <t>Dr. M.P. Pandey</t>
  </si>
  <si>
    <t>L–09</t>
  </si>
  <si>
    <t>L–10</t>
  </si>
  <si>
    <t>L–11</t>
  </si>
  <si>
    <t>L–12</t>
  </si>
  <si>
    <t>L–13</t>
  </si>
  <si>
    <t>Dr. Sivaprasad Mitra</t>
  </si>
  <si>
    <t>L–14</t>
  </si>
  <si>
    <t>Dr. B.P. Sahu</t>
  </si>
  <si>
    <t>L–15</t>
  </si>
  <si>
    <t>L–16</t>
  </si>
  <si>
    <t>L–17</t>
  </si>
  <si>
    <t>Dr. B.K. Mahapatra</t>
  </si>
  <si>
    <t>L–18</t>
  </si>
  <si>
    <t>L–19</t>
  </si>
  <si>
    <t>L–20</t>
  </si>
  <si>
    <t>Mr. A.Tiken Singh</t>
  </si>
  <si>
    <t>L–21</t>
  </si>
  <si>
    <t>L–22</t>
  </si>
  <si>
    <t>L–23</t>
  </si>
  <si>
    <t>Dr. K.C. Kabra</t>
  </si>
  <si>
    <t>L–24</t>
  </si>
  <si>
    <t>L–25</t>
  </si>
  <si>
    <t>L–26</t>
  </si>
  <si>
    <t>L–27</t>
  </si>
  <si>
    <t>Dr. Biswambhar Panda</t>
  </si>
  <si>
    <t>L–28</t>
  </si>
  <si>
    <t>L–29</t>
  </si>
  <si>
    <t>L–30</t>
  </si>
  <si>
    <t>Mr. R.S. Kharwanlang</t>
  </si>
  <si>
    <t>L–31</t>
  </si>
  <si>
    <t>L–32</t>
  </si>
  <si>
    <t>L–33</t>
  </si>
  <si>
    <t>Shri Ravi Kant Mishra</t>
  </si>
  <si>
    <t>L–34</t>
  </si>
  <si>
    <t>L–35</t>
  </si>
  <si>
    <t>L–36</t>
  </si>
  <si>
    <t>L–37</t>
  </si>
  <si>
    <t>L–38</t>
  </si>
  <si>
    <t>L–39</t>
  </si>
  <si>
    <t>Dr. Ghanashyam Bez</t>
  </si>
  <si>
    <t>L–40</t>
  </si>
  <si>
    <t>Dr. Sanghita Dutta</t>
  </si>
  <si>
    <t>L–41</t>
  </si>
  <si>
    <t>L–42</t>
  </si>
  <si>
    <t>Dr. Sukalpa Bhattacharjee</t>
  </si>
  <si>
    <t>L–43</t>
  </si>
  <si>
    <t>L–44</t>
  </si>
  <si>
    <t xml:space="preserve">Dr. S.R. Hajong </t>
  </si>
  <si>
    <t>L–45</t>
  </si>
  <si>
    <t>L–46</t>
  </si>
  <si>
    <t>L–47</t>
  </si>
  <si>
    <t>L–48</t>
  </si>
  <si>
    <t>L–49</t>
  </si>
  <si>
    <t>L–50</t>
  </si>
  <si>
    <t>L–51</t>
  </si>
  <si>
    <t>L–52</t>
  </si>
  <si>
    <t>L–53</t>
  </si>
  <si>
    <t>Shri Rajkishur Mudoi</t>
  </si>
  <si>
    <t>L–54</t>
  </si>
  <si>
    <t>Dr.(Md.) Iftekhar Hussian</t>
  </si>
  <si>
    <t>L–55</t>
  </si>
  <si>
    <t>Dr.Shailendra Kumar Singh</t>
  </si>
  <si>
    <t>L–56</t>
  </si>
  <si>
    <t>Dr. Biplab Sarkar</t>
  </si>
  <si>
    <t>L–57</t>
  </si>
  <si>
    <t>L–58</t>
  </si>
  <si>
    <t>L–59</t>
  </si>
  <si>
    <t>L–60</t>
  </si>
  <si>
    <t>Dr. Arun Kumar Singh</t>
  </si>
  <si>
    <t>L–61</t>
  </si>
  <si>
    <t>Cons Type : DL ;             Qtr type: L ;  Load : 2.5Kw.</t>
  </si>
  <si>
    <t>Dr. (Ms.) Geetika Ranjan</t>
  </si>
  <si>
    <t>Mr. Timir S. Tripathy</t>
  </si>
  <si>
    <t xml:space="preserve">Dr. P. Hangsing </t>
  </si>
  <si>
    <t>Dr. L. Joy Prakash Singh</t>
  </si>
  <si>
    <t>Dr. B. Bhuyan</t>
  </si>
  <si>
    <t>Prof. Sunil Kumar De</t>
  </si>
  <si>
    <t>Dr. Rupaban Subadar</t>
  </si>
  <si>
    <t>R-1A</t>
  </si>
  <si>
    <t>R-1B</t>
  </si>
  <si>
    <t>R-2A</t>
  </si>
  <si>
    <t>R-2B</t>
  </si>
  <si>
    <t>R-3A</t>
  </si>
  <si>
    <t>R-3B</t>
  </si>
  <si>
    <t>R-7A</t>
  </si>
  <si>
    <t>R-7B</t>
  </si>
  <si>
    <t>R-8A</t>
  </si>
  <si>
    <t>R-8B</t>
  </si>
  <si>
    <t>Dr. Anindya Kumar Biswas</t>
  </si>
  <si>
    <t>R-9</t>
  </si>
  <si>
    <t>R-4A</t>
  </si>
  <si>
    <t>R-4B</t>
  </si>
  <si>
    <t>R-5A</t>
  </si>
  <si>
    <t>R-5B</t>
  </si>
  <si>
    <t>R-6A</t>
  </si>
  <si>
    <t>R-6B</t>
  </si>
  <si>
    <t>D-1-G3</t>
  </si>
  <si>
    <t>H-03-1</t>
  </si>
  <si>
    <t>H-10-1</t>
  </si>
  <si>
    <t>T-2-G3</t>
  </si>
  <si>
    <t>T-3-G3</t>
  </si>
  <si>
    <t>T-4-G4</t>
  </si>
  <si>
    <t>T-5-G4</t>
  </si>
  <si>
    <t>T-8WSPH</t>
  </si>
  <si>
    <t>T-9WSPH</t>
  </si>
  <si>
    <t>T-10 WJPH</t>
  </si>
  <si>
    <t>T-11-HJPH</t>
  </si>
  <si>
    <t>T-12-WJPH</t>
  </si>
  <si>
    <t>Cons Type : DL ;             Qtr type: D;      Load : 1.0Kw.</t>
  </si>
  <si>
    <t>B-01</t>
  </si>
  <si>
    <t>Mr. C. Dohling</t>
  </si>
  <si>
    <t>B-02</t>
  </si>
  <si>
    <t>B-03</t>
  </si>
  <si>
    <t>B-04</t>
  </si>
  <si>
    <t>B-05</t>
  </si>
  <si>
    <t>B-06</t>
  </si>
  <si>
    <t>Mr Raj Mizar</t>
  </si>
  <si>
    <t>B-07</t>
  </si>
  <si>
    <t>B-08</t>
  </si>
  <si>
    <t>B-09</t>
  </si>
  <si>
    <t>B-10</t>
  </si>
  <si>
    <t>B-11</t>
  </si>
  <si>
    <t>Cons Type : DL ;  Qtr type: Bijini;      Load : 0.5Kw.</t>
  </si>
  <si>
    <t>Cons Type : DL ; Qtr type: RUAB(Small) ;  Load : 1.5Kw.</t>
  </si>
  <si>
    <t>Cons Type : DL ;             Qtr type: RUAB(Large) ;                Load : 2.0Kw.</t>
  </si>
  <si>
    <t>Monthly min./ fixed charge</t>
  </si>
  <si>
    <t>Average min./Flat Charge</t>
  </si>
  <si>
    <t>Cons Type : DL ;    Qtr type: P ;                 Load : 3.5 Kw.</t>
  </si>
  <si>
    <t>Cons Type : DL ;    Qtr type: P ;         Load : 3.0 Kw.</t>
  </si>
  <si>
    <t xml:space="preserve"> 2nd 100 units:</t>
  </si>
  <si>
    <t>Dr. Arnab Kumar Maji</t>
  </si>
  <si>
    <t>Shri. R.K. Ram</t>
  </si>
  <si>
    <t>P-22</t>
  </si>
  <si>
    <r>
      <t xml:space="preserve">Consumer Type : </t>
    </r>
    <r>
      <rPr>
        <b/>
        <sz val="11"/>
        <rFont val="Calibri"/>
        <family val="2"/>
      </rPr>
      <t xml:space="preserve">Domestic. </t>
    </r>
  </si>
  <si>
    <t>Dr. Amarta Kumar Pal</t>
  </si>
  <si>
    <t>Rate 1st Hundred unit @3.15</t>
  </si>
  <si>
    <t>Rate 2nd Hundred unit @3.75</t>
  </si>
  <si>
    <t>Rate Remaining unit @5.00</t>
  </si>
  <si>
    <t>I</t>
  </si>
  <si>
    <t xml:space="preserve"> </t>
  </si>
  <si>
    <t>Mr. Juwesh Binong</t>
  </si>
  <si>
    <t>Dr. PR Chunglen sana</t>
  </si>
  <si>
    <t>Dr. Khwairakpam Amitab</t>
  </si>
  <si>
    <t>Dr. Munmun Majumdar</t>
  </si>
  <si>
    <t>Shri S.N. Sharma</t>
  </si>
  <si>
    <t>Dr. Surya Bhan</t>
  </si>
  <si>
    <t>Smti. Ailis Thangkhiew</t>
  </si>
  <si>
    <t>Ms. Nirmala Verma</t>
  </si>
  <si>
    <t>Mr. Shishir Tiwari</t>
  </si>
  <si>
    <t>Dr. Jyoti Mozika</t>
  </si>
  <si>
    <t>Amt will be paid separately</t>
  </si>
  <si>
    <t>Dr. Pankaj Sarkar</t>
  </si>
  <si>
    <t>Mrs. Sweety, PRT</t>
  </si>
  <si>
    <t>Mr. Kyrshanlang Lyngdoh</t>
  </si>
  <si>
    <t>Mr. Romeo Kurbah</t>
  </si>
  <si>
    <t>Dr. Sudipta Ghosh</t>
  </si>
  <si>
    <t>Adjustment if any (+/-)               ( Arrear )</t>
  </si>
  <si>
    <t xml:space="preserve">Adjustment if any (+/-)             </t>
  </si>
  <si>
    <t>Mr. A.C Marak</t>
  </si>
  <si>
    <t>Mr. Raj Mallick</t>
  </si>
  <si>
    <t xml:space="preserve">Cons Type : DL ;             Qtr type: NTS V ;  Load : 3.0 Kw.    </t>
  </si>
  <si>
    <t>Jaydeep Swarnakar</t>
  </si>
  <si>
    <t>Dr. S.K Dutta</t>
  </si>
  <si>
    <t>Mr. Niatlien Syiem</t>
  </si>
  <si>
    <t>Dr. Meghali Baruah</t>
  </si>
  <si>
    <t>Mrs. Deepa B. Chettri</t>
  </si>
  <si>
    <t>Mr. Jeofreyson Khongthah</t>
  </si>
  <si>
    <t>Mr. Debandra Singh</t>
  </si>
  <si>
    <t>Mr. Abhinandan Rabha</t>
  </si>
  <si>
    <t>Shri. Sonam Tamang</t>
  </si>
  <si>
    <t>Mr. Amod Anand</t>
  </si>
  <si>
    <t>Dr. Alok Singh</t>
  </si>
  <si>
    <t>Dr.Vijay Kumar &amp; Dr. Vihag Vaibhav</t>
  </si>
  <si>
    <t>Mr. Sheetal Singh</t>
  </si>
  <si>
    <t>G. Kr. Mourya</t>
  </si>
  <si>
    <t>Dr. Amitabha Nath</t>
  </si>
  <si>
    <t>Dr. Jyoti Narayan</t>
  </si>
  <si>
    <t>Shri. Timestar Lyngkhoi</t>
  </si>
  <si>
    <t>Prof. S.K Dixit</t>
  </si>
  <si>
    <t>Mrs. Prerna Raizada</t>
  </si>
  <si>
    <t>Dr. Nitin Sahai.</t>
  </si>
  <si>
    <t>Mr. Manmit Saikia</t>
  </si>
  <si>
    <t>Dr. Nongmaithem Lakhan Singh &amp; Dr. Moirangthem Indrakumar  Singh</t>
  </si>
  <si>
    <t>N.Shadani Devi</t>
  </si>
  <si>
    <t>Dr. Kamaljit Chirom</t>
  </si>
  <si>
    <t>Shri. Newmei .A. Huthonbou</t>
  </si>
  <si>
    <t>Dr. Srimoyee Ghosh</t>
  </si>
  <si>
    <t>Keshab Sharma</t>
  </si>
  <si>
    <t>Under repair</t>
  </si>
  <si>
    <t>Mr. Balajied Kylla</t>
  </si>
  <si>
    <t>Mrs. Sangita Neog</t>
  </si>
  <si>
    <t>Individual bill is served.</t>
  </si>
  <si>
    <t>Mr. Sikander Singh</t>
  </si>
  <si>
    <t>Dr. Hitendra Kumar Mishra</t>
  </si>
  <si>
    <t>T-7-WSPH</t>
  </si>
  <si>
    <t>Mr. Macdonald Kharkongor</t>
  </si>
  <si>
    <t>Mr. Kapoor</t>
  </si>
  <si>
    <t>Mr. Nehemaiah Dewkhaid</t>
  </si>
  <si>
    <t>Mr. Monoranjan Barman</t>
  </si>
  <si>
    <t>Shri. K. Alung Khumba</t>
  </si>
  <si>
    <t>Cons Type : DL ;           Qtr type: Warden   Load : 2.5Kw.</t>
  </si>
  <si>
    <t>WH-1</t>
  </si>
  <si>
    <t>WH-2</t>
  </si>
  <si>
    <t>Dr .(Mrs.) Meera Ch. Das</t>
  </si>
  <si>
    <t>WH-3</t>
  </si>
  <si>
    <t>WH-4</t>
  </si>
  <si>
    <t>WH-5</t>
  </si>
  <si>
    <t>WH-6</t>
  </si>
  <si>
    <t>Dr. Vandana.</t>
  </si>
  <si>
    <t>WH-7</t>
  </si>
  <si>
    <t>Miss Neha Chaurasia</t>
  </si>
  <si>
    <t>WH-8</t>
  </si>
  <si>
    <t>WH-9</t>
  </si>
  <si>
    <t>Dr. Subrata Purkayastha</t>
  </si>
  <si>
    <t>WH-10</t>
  </si>
  <si>
    <t>WH-11</t>
  </si>
  <si>
    <t>WH-14</t>
  </si>
  <si>
    <t>WH-15</t>
  </si>
  <si>
    <t>Dr. Debdatta Kandar</t>
  </si>
  <si>
    <t>WH-16</t>
  </si>
  <si>
    <t>WH-17</t>
  </si>
  <si>
    <t>Dr. A.U. Sharma</t>
  </si>
  <si>
    <t>WH-18</t>
  </si>
  <si>
    <t>WH-19</t>
  </si>
  <si>
    <t>Dr. Snehadrinarayan Khatua</t>
  </si>
  <si>
    <t>WH-20</t>
  </si>
  <si>
    <t>WH-21</t>
  </si>
  <si>
    <t>WH-22</t>
  </si>
  <si>
    <t>Dr. Sirsendu .S. Ray</t>
  </si>
  <si>
    <t>Mr. Ramniwas Saran</t>
  </si>
  <si>
    <t>Mrs. Preeti Dwivedi</t>
  </si>
  <si>
    <t>Mrs. Geeta Khemchandani</t>
  </si>
  <si>
    <t>Ms. Uma Pal</t>
  </si>
  <si>
    <t>Ms. Anushree Sahoo</t>
  </si>
  <si>
    <t>Mr. Krishna Prasad Sharma (Retd)</t>
  </si>
  <si>
    <t>Shri. Amit Kumar</t>
  </si>
  <si>
    <t>Prof. Rajkumar .G. Singh</t>
  </si>
  <si>
    <t>Mr. Donborlang Warjri</t>
  </si>
  <si>
    <t>Mr. Rahul Kr. Rawat</t>
  </si>
  <si>
    <t>Mrs. Sonia</t>
  </si>
  <si>
    <t>Mr. Bhart Tangri</t>
  </si>
  <si>
    <t>Ms. Manideepa Ray</t>
  </si>
  <si>
    <t>Mrs. Lalita Devi Rai (Retired)</t>
  </si>
  <si>
    <t>Dr. D.P.S. Negi</t>
  </si>
  <si>
    <t>Dr. Bhanita Das</t>
  </si>
  <si>
    <t>Dr. Chandrakanta</t>
  </si>
  <si>
    <t>WH-23</t>
  </si>
  <si>
    <t>WH-24</t>
  </si>
  <si>
    <t>Dr. Rumi Rajbongshi</t>
  </si>
  <si>
    <t>Dr. Shruti Shukla</t>
  </si>
  <si>
    <t>Dr. M. Velusamy</t>
  </si>
  <si>
    <t>Dr. Satya Prakash Pati</t>
  </si>
  <si>
    <t>Prof. Santosh Kumar</t>
  </si>
  <si>
    <t>Mr. Niraj Kumar Verma</t>
  </si>
  <si>
    <t>Mr. Amit Gupta</t>
  </si>
  <si>
    <t>Mr. Asif Ahmed</t>
  </si>
  <si>
    <t>Dr. Setolu Tunyi</t>
  </si>
  <si>
    <t>Dr. Punit Gautam</t>
  </si>
  <si>
    <r>
      <t xml:space="preserve">Mr. Sufal Das         </t>
    </r>
    <r>
      <rPr>
        <b/>
        <sz val="10"/>
        <rFont val="Calibri"/>
        <family val="2"/>
      </rPr>
      <t>(50%)</t>
    </r>
  </si>
  <si>
    <t>Mr. Kapil Singh  (DR Estate)</t>
  </si>
  <si>
    <t>Rimi Nath</t>
  </si>
  <si>
    <t>Dr. Vivek Pachpande</t>
  </si>
  <si>
    <t>Dr. Hijam Liza Dallo Rihmo</t>
  </si>
  <si>
    <t>Prof. Jyotirmoy Prodhani</t>
  </si>
  <si>
    <t>Dr. Sharad Kumar Kulshreshta</t>
  </si>
  <si>
    <t>M. Gogoi</t>
  </si>
  <si>
    <t>Dr. L. Robindro Singh</t>
  </si>
  <si>
    <t>Dr. Sabyasachi Mondal</t>
  </si>
  <si>
    <t>Dr. Vinit Kumar Chaubey</t>
  </si>
  <si>
    <t>Dr. Abhishek Ghosh</t>
  </si>
  <si>
    <t>Dr. Harish Shukla</t>
  </si>
  <si>
    <t>Dr. Arvind Kumar</t>
  </si>
  <si>
    <t>Dr. Rajesh Kumar Sharma</t>
  </si>
  <si>
    <t>Dr. Yusuf Khan</t>
  </si>
  <si>
    <t>Individual bill is served</t>
  </si>
  <si>
    <t xml:space="preserve">                                                                                                                                                                    </t>
  </si>
  <si>
    <t>Dr. Rajesh Bajpai</t>
  </si>
  <si>
    <t>Dr. Sainath Vithal Chaple</t>
  </si>
  <si>
    <r>
      <t xml:space="preserve">Monthly fixed / minimum charge : </t>
    </r>
    <r>
      <rPr>
        <b/>
        <sz val="11"/>
        <rFont val="Calibri"/>
        <family val="2"/>
      </rPr>
      <t>Rs. 90/Kw.</t>
    </r>
  </si>
  <si>
    <t>Dr. Vikas Dubey</t>
  </si>
  <si>
    <t>Adj.</t>
  </si>
  <si>
    <t>Mr. Kantly Nongrum(Retired)</t>
  </si>
  <si>
    <t>Dr. Manepalli Gundala</t>
  </si>
  <si>
    <t xml:space="preserve">        1st 100 units :</t>
  </si>
  <si>
    <t>Dr. Ravi Ranjan Kumar</t>
  </si>
  <si>
    <t>Ms. Kasulu Lohe</t>
  </si>
  <si>
    <t>Dr. (Mrs.) Kohili Das Biswas.</t>
  </si>
  <si>
    <t>Mr. Mrityunjoy Mahato</t>
  </si>
  <si>
    <t>Quarter locked.</t>
  </si>
  <si>
    <t>Quarter locked</t>
  </si>
  <si>
    <t>Dr. Bharat Prasad Tripathy</t>
  </si>
  <si>
    <t>Prasenjit Mishra</t>
  </si>
  <si>
    <t>Mr. Sandeep</t>
  </si>
  <si>
    <t>Mrs. Reena</t>
  </si>
  <si>
    <t>Mr. Munesh Dagar</t>
  </si>
  <si>
    <t xml:space="preserve">Mr. Sudhanshu </t>
  </si>
  <si>
    <t>Ms. Christina Taipodia</t>
  </si>
  <si>
    <t>Dr. Moud Murtara</t>
  </si>
  <si>
    <t>Ms. Devika Saikia</t>
  </si>
  <si>
    <t xml:space="preserve">  </t>
  </si>
  <si>
    <t>Mr. Paokholal Kuki</t>
  </si>
  <si>
    <r>
      <t xml:space="preserve">Dr. Dinesh Bhatia          </t>
    </r>
    <r>
      <rPr>
        <b/>
        <sz val="11"/>
        <rFont val="Calibri"/>
        <family val="2"/>
        <scheme val="minor"/>
      </rPr>
      <t>(50%)</t>
    </r>
  </si>
  <si>
    <t xml:space="preserve">               </t>
  </si>
  <si>
    <t>Mr. Bidingstar Nongkhlaw</t>
  </si>
  <si>
    <t>Mr. Kitboklang Lyngdoh Mawphlang</t>
  </si>
  <si>
    <t>Shri. Alo Rabha</t>
  </si>
  <si>
    <t>Mr. Shemphang Warjri</t>
  </si>
  <si>
    <t>Dr. Atul Kumar Singh</t>
  </si>
  <si>
    <t>Mr. Manish .P. Goswami</t>
  </si>
  <si>
    <t>April 2026</t>
  </si>
  <si>
    <t>Dr. Rajib Sutradhar</t>
  </si>
  <si>
    <t>Tariff w.e.f 1st April ' 2026</t>
  </si>
  <si>
    <t>Prof. S. Kumar</t>
  </si>
</sst>
</file>

<file path=xl/styles.xml><?xml version="1.0" encoding="utf-8"?>
<styleSheet xmlns="http://schemas.openxmlformats.org/spreadsheetml/2006/main">
  <numFmts count="3">
    <numFmt numFmtId="164" formatCode="&quot;Rs.&quot;\ #,##0.00;[Red]&quot;Rs.&quot;\ \-#,##0.00"/>
    <numFmt numFmtId="165" formatCode="0.00;[Red]0.00"/>
    <numFmt numFmtId="166" formatCode="0;[Red]0"/>
  </numFmts>
  <fonts count="5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8"/>
      <color theme="0"/>
      <name val="Calibri"/>
      <family val="2"/>
    </font>
    <font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1"/>
      <color rgb="FF0070C0"/>
      <name val="Calibri"/>
      <family val="2"/>
    </font>
    <font>
      <sz val="8"/>
      <color rgb="FF0070C0"/>
      <name val="Calibri"/>
      <family val="2"/>
    </font>
    <font>
      <b/>
      <sz val="8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u/>
      <sz val="11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u/>
      <sz val="14"/>
      <name val="Calibri"/>
      <family val="2"/>
    </font>
    <font>
      <b/>
      <u/>
      <sz val="14"/>
      <name val="Calibri"/>
      <family val="2"/>
    </font>
    <font>
      <sz val="14"/>
      <name val="Calibri"/>
      <family val="2"/>
    </font>
    <font>
      <b/>
      <sz val="8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1"/>
      <color rgb="FF00A44A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8"/>
      <color rgb="FFFF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9"/>
      <color rgb="FF0070C0"/>
      <name val="Calibri"/>
      <family val="2"/>
      <scheme val="minor"/>
    </font>
    <font>
      <sz val="8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1"/>
      <color theme="0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5" fillId="0" borderId="0" xfId="0" applyFont="1"/>
    <xf numFmtId="0" fontId="5" fillId="3" borderId="0" xfId="0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10" fillId="3" borderId="3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16" fillId="3" borderId="3" xfId="0" applyFont="1" applyFill="1" applyBorder="1" applyAlignment="1" applyProtection="1">
      <alignment horizontal="center"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4" fillId="3" borderId="0" xfId="0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center" vertical="center"/>
      <protection hidden="1"/>
    </xf>
    <xf numFmtId="0" fontId="0" fillId="3" borderId="3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1" fillId="0" borderId="0" xfId="0" applyFont="1" applyFill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left" vertical="center"/>
      <protection hidden="1"/>
    </xf>
    <xf numFmtId="164" fontId="1" fillId="0" borderId="0" xfId="0" applyNumberFormat="1" applyFont="1" applyFill="1" applyAlignment="1" applyProtection="1">
      <alignment horizontal="left" vertical="center"/>
      <protection hidden="1"/>
    </xf>
    <xf numFmtId="2" fontId="1" fillId="0" borderId="0" xfId="0" applyNumberFormat="1" applyFont="1" applyFill="1" applyAlignment="1" applyProtection="1">
      <alignment horizontal="center" vertical="center" wrapText="1"/>
      <protection hidden="1"/>
    </xf>
    <xf numFmtId="0" fontId="22" fillId="0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5" fillId="0" borderId="0" xfId="0" applyFont="1" applyProtection="1">
      <protection hidden="1"/>
    </xf>
    <xf numFmtId="49" fontId="26" fillId="0" borderId="0" xfId="0" applyNumberFormat="1" applyFont="1" applyAlignment="1" applyProtection="1">
      <alignment horizontal="center"/>
      <protection hidden="1"/>
    </xf>
    <xf numFmtId="49" fontId="26" fillId="0" borderId="0" xfId="0" applyNumberFormat="1" applyFont="1" applyFill="1" applyBorder="1" applyAlignment="1" applyProtection="1">
      <alignment vertical="center" wrapText="1"/>
      <protection hidden="1"/>
    </xf>
    <xf numFmtId="0" fontId="15" fillId="0" borderId="0" xfId="0" applyFont="1" applyProtection="1">
      <protection hidden="1"/>
    </xf>
    <xf numFmtId="0" fontId="26" fillId="0" borderId="0" xfId="0" applyFont="1" applyFill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wrapText="1"/>
      <protection hidden="1"/>
    </xf>
    <xf numFmtId="49" fontId="26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0" fontId="28" fillId="3" borderId="1" xfId="0" applyFont="1" applyFill="1" applyBorder="1" applyAlignment="1" applyProtection="1">
      <alignment horizontal="center" vertical="center"/>
      <protection hidden="1"/>
    </xf>
    <xf numFmtId="0" fontId="28" fillId="3" borderId="1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50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center" vertical="center" wrapText="1"/>
      <protection hidden="1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165" fontId="5" fillId="0" borderId="8" xfId="0" applyNumberFormat="1" applyFont="1" applyBorder="1" applyAlignment="1" applyProtection="1">
      <alignment horizontal="center" vertical="center"/>
      <protection hidden="1"/>
    </xf>
    <xf numFmtId="165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1" fillId="0" borderId="8" xfId="0" applyNumberFormat="1" applyFont="1" applyBorder="1" applyAlignment="1" applyProtection="1">
      <alignment horizontal="center" vertical="center"/>
      <protection hidden="1"/>
    </xf>
    <xf numFmtId="165" fontId="3" fillId="0" borderId="8" xfId="0" applyNumberFormat="1" applyFont="1" applyBorder="1" applyAlignment="1" applyProtection="1">
      <alignment horizontal="center" vertical="center"/>
      <protection hidden="1"/>
    </xf>
    <xf numFmtId="165" fontId="41" fillId="0" borderId="0" xfId="0" applyNumberFormat="1" applyFont="1" applyBorder="1" applyAlignment="1" applyProtection="1">
      <alignment horizontal="left" vertical="center"/>
      <protection hidden="1"/>
    </xf>
    <xf numFmtId="0" fontId="11" fillId="0" borderId="0" xfId="0" applyFont="1" applyFill="1" applyAlignment="1" applyProtection="1">
      <alignment vertical="center"/>
      <protection hidden="1"/>
    </xf>
    <xf numFmtId="2" fontId="11" fillId="0" borderId="0" xfId="0" applyNumberFormat="1" applyFont="1" applyFill="1" applyAlignment="1" applyProtection="1">
      <alignment horizontal="center" vertical="center"/>
      <protection hidden="1"/>
    </xf>
    <xf numFmtId="2" fontId="11" fillId="0" borderId="0" xfId="0" applyNumberFormat="1" applyFont="1" applyFill="1" applyAlignment="1" applyProtection="1">
      <alignment horizontal="center" vertical="center" wrapText="1"/>
      <protection hidden="1"/>
    </xf>
    <xf numFmtId="0" fontId="23" fillId="0" borderId="0" xfId="0" applyFont="1" applyBorder="1" applyAlignment="1" applyProtection="1">
      <alignment horizontal="center" wrapText="1"/>
      <protection hidden="1"/>
    </xf>
    <xf numFmtId="0" fontId="5" fillId="0" borderId="3" xfId="0" applyFont="1" applyBorder="1" applyProtection="1"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165" fontId="5" fillId="3" borderId="3" xfId="0" applyNumberFormat="1" applyFont="1" applyFill="1" applyBorder="1" applyAlignment="1" applyProtection="1">
      <alignment horizontal="center" vertical="center"/>
      <protection hidden="1"/>
    </xf>
    <xf numFmtId="165" fontId="1" fillId="0" borderId="3" xfId="0" applyNumberFormat="1" applyFont="1" applyBorder="1" applyAlignment="1" applyProtection="1">
      <alignment horizontal="center" vertical="center"/>
      <protection hidden="1"/>
    </xf>
    <xf numFmtId="165" fontId="3" fillId="0" borderId="3" xfId="0" applyNumberFormat="1" applyFont="1" applyBorder="1" applyAlignment="1" applyProtection="1">
      <alignment horizontal="center" vertical="center"/>
      <protection hidden="1"/>
    </xf>
    <xf numFmtId="165" fontId="16" fillId="0" borderId="0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Fill="1" applyAlignment="1" applyProtection="1">
      <alignment vertical="center"/>
      <protection hidden="1"/>
    </xf>
    <xf numFmtId="165" fontId="41" fillId="0" borderId="0" xfId="0" applyNumberFormat="1" applyFont="1" applyBorder="1" applyAlignment="1" applyProtection="1">
      <alignment horizontal="center" vertical="center"/>
      <protection hidden="1"/>
    </xf>
    <xf numFmtId="165" fontId="3" fillId="0" borderId="5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Protection="1"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165" fontId="10" fillId="0" borderId="3" xfId="0" applyNumberFormat="1" applyFont="1" applyBorder="1" applyAlignment="1" applyProtection="1">
      <alignment horizontal="center" vertical="center"/>
      <protection hidden="1"/>
    </xf>
    <xf numFmtId="165" fontId="10" fillId="3" borderId="3" xfId="0" applyNumberFormat="1" applyFont="1" applyFill="1" applyBorder="1" applyAlignment="1" applyProtection="1">
      <alignment horizontal="center" vertical="center"/>
      <protection hidden="1"/>
    </xf>
    <xf numFmtId="165" fontId="11" fillId="0" borderId="3" xfId="0" applyNumberFormat="1" applyFont="1" applyBorder="1" applyAlignment="1" applyProtection="1">
      <alignment horizontal="center" vertical="center"/>
      <protection hidden="1"/>
    </xf>
    <xf numFmtId="165" fontId="40" fillId="0" borderId="0" xfId="0" applyNumberFormat="1" applyFont="1" applyBorder="1" applyAlignment="1" applyProtection="1">
      <alignment horizontal="left" vertical="center"/>
      <protection hidden="1"/>
    </xf>
    <xf numFmtId="0" fontId="5" fillId="0" borderId="6" xfId="0" applyFont="1" applyFill="1" applyBorder="1" applyProtection="1">
      <protection hidden="1"/>
    </xf>
    <xf numFmtId="0" fontId="5" fillId="3" borderId="3" xfId="0" applyFont="1" applyFill="1" applyBorder="1" applyProtection="1">
      <protection hidden="1"/>
    </xf>
    <xf numFmtId="166" fontId="16" fillId="0" borderId="0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165" fontId="10" fillId="0" borderId="5" xfId="0" applyNumberFormat="1" applyFont="1" applyBorder="1" applyAlignment="1" applyProtection="1">
      <alignment horizontal="center" vertical="center"/>
      <protection hidden="1"/>
    </xf>
    <xf numFmtId="165" fontId="10" fillId="3" borderId="5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center" wrapText="1"/>
      <protection hidden="1"/>
    </xf>
    <xf numFmtId="0" fontId="16" fillId="0" borderId="0" xfId="0" applyFont="1" applyFill="1" applyBorder="1" applyProtection="1"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165" fontId="16" fillId="3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9" xfId="0" applyNumberFormat="1" applyFont="1" applyBorder="1" applyAlignment="1" applyProtection="1">
      <alignment horizontal="center" vertical="center"/>
      <protection hidden="1"/>
    </xf>
    <xf numFmtId="165" fontId="16" fillId="0" borderId="9" xfId="0" applyNumberFormat="1" applyFont="1" applyBorder="1" applyAlignment="1" applyProtection="1">
      <alignment horizontal="center" vertical="center"/>
      <protection hidden="1"/>
    </xf>
    <xf numFmtId="165" fontId="19" fillId="0" borderId="0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Fill="1" applyBorder="1" applyProtection="1"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165" fontId="18" fillId="0" borderId="0" xfId="0" applyNumberFormat="1" applyFont="1" applyBorder="1" applyAlignment="1" applyProtection="1">
      <alignment horizontal="center" vertical="center"/>
      <protection hidden="1"/>
    </xf>
    <xf numFmtId="165" fontId="21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Border="1" applyProtection="1">
      <protection hidden="1"/>
    </xf>
    <xf numFmtId="0" fontId="21" fillId="0" borderId="0" xfId="0" applyFont="1" applyBorder="1" applyProtection="1">
      <protection hidden="1"/>
    </xf>
    <xf numFmtId="0" fontId="10" fillId="0" borderId="0" xfId="0" applyFont="1" applyProtection="1">
      <protection hidden="1"/>
    </xf>
    <xf numFmtId="0" fontId="23" fillId="0" borderId="0" xfId="0" applyFont="1" applyBorder="1" applyAlignment="1" applyProtection="1">
      <alignment vertical="center" wrapText="1"/>
      <protection hidden="1"/>
    </xf>
    <xf numFmtId="0" fontId="41" fillId="0" borderId="0" xfId="0" applyFont="1" applyProtection="1"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165" fontId="5" fillId="0" borderId="4" xfId="0" applyNumberFormat="1" applyFont="1" applyBorder="1" applyAlignment="1" applyProtection="1">
      <alignment horizontal="center" vertical="center"/>
      <protection hidden="1"/>
    </xf>
    <xf numFmtId="165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center" vertical="center"/>
      <protection hidden="1"/>
    </xf>
    <xf numFmtId="0" fontId="37" fillId="0" borderId="10" xfId="0" applyFont="1" applyBorder="1" applyAlignment="1" applyProtection="1">
      <alignment wrapText="1"/>
      <protection hidden="1"/>
    </xf>
    <xf numFmtId="0" fontId="51" fillId="0" borderId="0" xfId="0" applyFont="1" applyBorder="1" applyAlignment="1" applyProtection="1">
      <alignment wrapText="1"/>
      <protection hidden="1"/>
    </xf>
    <xf numFmtId="0" fontId="40" fillId="0" borderId="0" xfId="0" applyFont="1" applyProtection="1"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45" fillId="0" borderId="0" xfId="0" applyFont="1" applyProtection="1"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8" fillId="0" borderId="3" xfId="0" applyFont="1" applyBorder="1" applyProtection="1">
      <protection hidden="1"/>
    </xf>
    <xf numFmtId="0" fontId="5" fillId="0" borderId="3" xfId="0" applyFont="1" applyBorder="1" applyAlignment="1" applyProtection="1">
      <alignment wrapText="1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165" fontId="32" fillId="0" borderId="3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165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0" xfId="0" applyNumberFormat="1" applyFont="1" applyBorder="1" applyAlignment="1" applyProtection="1">
      <alignment horizontal="center" vertical="center"/>
      <protection hidden="1"/>
    </xf>
    <xf numFmtId="165" fontId="15" fillId="0" borderId="0" xfId="0" applyNumberFormat="1" applyFont="1" applyBorder="1" applyAlignment="1" applyProtection="1">
      <alignment horizontal="center" vertical="center"/>
      <protection hidden="1"/>
    </xf>
    <xf numFmtId="165" fontId="3" fillId="0" borderId="0" xfId="0" applyNumberFormat="1" applyFont="1" applyBorder="1" applyAlignment="1" applyProtection="1">
      <alignment horizontal="center" vertical="center"/>
      <protection hidden="1"/>
    </xf>
    <xf numFmtId="0" fontId="43" fillId="0" borderId="0" xfId="0" applyFont="1" applyProtection="1">
      <protection hidden="1"/>
    </xf>
    <xf numFmtId="165" fontId="49" fillId="0" borderId="3" xfId="0" applyNumberFormat="1" applyFont="1" applyBorder="1" applyAlignment="1" applyProtection="1">
      <alignment horizontal="center" vertical="center"/>
      <protection hidden="1"/>
    </xf>
    <xf numFmtId="165" fontId="30" fillId="0" borderId="3" xfId="0" applyNumberFormat="1" applyFont="1" applyBorder="1" applyAlignment="1" applyProtection="1">
      <alignment horizontal="center" vertical="center"/>
      <protection hidden="1"/>
    </xf>
    <xf numFmtId="165" fontId="0" fillId="0" borderId="3" xfId="0" applyNumberFormat="1" applyFont="1" applyBorder="1" applyAlignment="1" applyProtection="1">
      <alignment horizontal="center" vertical="center"/>
      <protection hidden="1"/>
    </xf>
    <xf numFmtId="165" fontId="29" fillId="0" borderId="3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38" fillId="0" borderId="0" xfId="0" applyFont="1" applyProtection="1"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47" fillId="0" borderId="0" xfId="0" applyFont="1" applyProtection="1">
      <protection hidden="1"/>
    </xf>
    <xf numFmtId="165" fontId="28" fillId="0" borderId="3" xfId="0" applyNumberFormat="1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 wrapText="1"/>
      <protection hidden="1"/>
    </xf>
    <xf numFmtId="165" fontId="1" fillId="3" borderId="3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Protection="1">
      <protection hidden="1"/>
    </xf>
    <xf numFmtId="0" fontId="51" fillId="0" borderId="0" xfId="0" applyFont="1" applyProtection="1"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165" fontId="5" fillId="0" borderId="9" xfId="0" applyNumberFormat="1" applyFont="1" applyBorder="1" applyAlignment="1" applyProtection="1">
      <alignment horizontal="center" vertical="center"/>
      <protection hidden="1"/>
    </xf>
    <xf numFmtId="165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3" fillId="0" borderId="9" xfId="0" applyNumberFormat="1" applyFont="1" applyBorder="1" applyAlignment="1" applyProtection="1">
      <alignment horizontal="center" vertical="center"/>
      <protection hidden="1"/>
    </xf>
    <xf numFmtId="0" fontId="5" fillId="0" borderId="10" xfId="0" applyFont="1" applyBorder="1" applyProtection="1">
      <protection hidden="1"/>
    </xf>
    <xf numFmtId="0" fontId="5" fillId="0" borderId="3" xfId="0" applyFont="1" applyBorder="1" applyAlignment="1" applyProtection="1">
      <alignment horizontal="left" vertical="center" indent="2"/>
      <protection hidden="1"/>
    </xf>
    <xf numFmtId="165" fontId="3" fillId="0" borderId="3" xfId="0" applyNumberFormat="1" applyFont="1" applyBorder="1" applyAlignment="1" applyProtection="1">
      <alignment horizontal="center" vertical="center" wrapText="1"/>
      <protection hidden="1"/>
    </xf>
    <xf numFmtId="0" fontId="35" fillId="0" borderId="0" xfId="0" applyFont="1" applyProtection="1">
      <protection hidden="1"/>
    </xf>
    <xf numFmtId="165" fontId="44" fillId="0" borderId="3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vertical="center" indent="2"/>
      <protection hidden="1"/>
    </xf>
    <xf numFmtId="49" fontId="40" fillId="0" borderId="0" xfId="0" applyNumberFormat="1" applyFont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 wrapText="1" indent="2"/>
      <protection hidden="1"/>
    </xf>
    <xf numFmtId="0" fontId="5" fillId="3" borderId="3" xfId="0" applyFont="1" applyFill="1" applyBorder="1" applyAlignment="1" applyProtection="1">
      <alignment horizontal="left" vertical="center" indent="2"/>
      <protection hidden="1"/>
    </xf>
    <xf numFmtId="165" fontId="11" fillId="3" borderId="3" xfId="0" applyNumberFormat="1" applyFont="1" applyFill="1" applyBorder="1" applyAlignment="1" applyProtection="1">
      <alignment horizontal="center" vertical="center"/>
      <protection hidden="1"/>
    </xf>
    <xf numFmtId="165" fontId="40" fillId="0" borderId="0" xfId="0" applyNumberFormat="1" applyFont="1" applyAlignment="1" applyProtection="1">
      <alignment horizontal="left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wrapText="1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 wrapText="1"/>
      <protection hidden="1"/>
    </xf>
    <xf numFmtId="0" fontId="0" fillId="0" borderId="3" xfId="0" applyBorder="1" applyProtection="1"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165" fontId="3" fillId="0" borderId="4" xfId="0" applyNumberFormat="1" applyFont="1" applyBorder="1" applyAlignment="1" applyProtection="1">
      <alignment horizontal="center" vertical="center"/>
      <protection hidden="1"/>
    </xf>
    <xf numFmtId="0" fontId="13" fillId="2" borderId="3" xfId="0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165" fontId="10" fillId="0" borderId="4" xfId="0" applyNumberFormat="1" applyFont="1" applyBorder="1" applyAlignment="1" applyProtection="1">
      <alignment horizontal="center" vertical="center"/>
      <protection hidden="1"/>
    </xf>
    <xf numFmtId="165" fontId="10" fillId="3" borderId="4" xfId="0" applyNumberFormat="1" applyFont="1" applyFill="1" applyBorder="1" applyAlignment="1" applyProtection="1">
      <alignment horizontal="center" vertical="center"/>
      <protection hidden="1"/>
    </xf>
    <xf numFmtId="165" fontId="11" fillId="0" borderId="4" xfId="0" applyNumberFormat="1" applyFont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165" fontId="10" fillId="0" borderId="6" xfId="0" applyNumberFormat="1" applyFont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 vertical="center"/>
      <protection hidden="1"/>
    </xf>
    <xf numFmtId="165" fontId="11" fillId="0" borderId="6" xfId="0" applyNumberFormat="1" applyFont="1" applyBorder="1" applyAlignment="1" applyProtection="1">
      <alignment horizontal="center" vertical="center"/>
      <protection hidden="1"/>
    </xf>
    <xf numFmtId="165" fontId="3" fillId="0" borderId="6" xfId="0" applyNumberFormat="1" applyFont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165" fontId="11" fillId="0" borderId="5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center" vertical="center"/>
      <protection hidden="1"/>
    </xf>
    <xf numFmtId="165" fontId="34" fillId="0" borderId="0" xfId="0" applyNumberFormat="1" applyFont="1" applyBorder="1" applyAlignment="1" applyProtection="1">
      <alignment horizontal="center" vertical="center"/>
      <protection hidden="1"/>
    </xf>
    <xf numFmtId="165" fontId="34" fillId="3" borderId="0" xfId="0" applyNumberFormat="1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alignment horizontal="center" vertical="center" wrapText="1"/>
      <protection hidden="1"/>
    </xf>
    <xf numFmtId="0" fontId="33" fillId="0" borderId="3" xfId="0" applyFont="1" applyBorder="1" applyProtection="1">
      <protection hidden="1"/>
    </xf>
    <xf numFmtId="0" fontId="33" fillId="2" borderId="3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center" vertical="center"/>
      <protection hidden="1"/>
    </xf>
    <xf numFmtId="165" fontId="5" fillId="3" borderId="6" xfId="0" applyNumberFormat="1" applyFont="1" applyFill="1" applyBorder="1" applyAlignment="1" applyProtection="1">
      <alignment horizontal="center" vertical="center"/>
      <protection hidden="1"/>
    </xf>
    <xf numFmtId="165" fontId="1" fillId="0" borderId="6" xfId="0" applyNumberFormat="1" applyFont="1" applyBorder="1" applyAlignment="1" applyProtection="1">
      <alignment horizontal="center" vertical="center"/>
      <protection hidden="1"/>
    </xf>
    <xf numFmtId="0" fontId="8" fillId="2" borderId="5" xfId="0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5" fontId="5" fillId="0" borderId="5" xfId="0" applyNumberFormat="1" applyFont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5" fontId="1" fillId="0" borderId="5" xfId="0" applyNumberFormat="1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left" vertical="center"/>
      <protection hidden="1"/>
    </xf>
    <xf numFmtId="165" fontId="16" fillId="0" borderId="4" xfId="0" applyNumberFormat="1" applyFont="1" applyBorder="1" applyAlignment="1" applyProtection="1">
      <alignment horizontal="center" vertical="center"/>
      <protection hidden="1"/>
    </xf>
    <xf numFmtId="165" fontId="16" fillId="3" borderId="4" xfId="0" applyNumberFormat="1" applyFont="1" applyFill="1" applyBorder="1" applyAlignment="1" applyProtection="1">
      <alignment horizontal="center" vertical="center"/>
      <protection hidden="1"/>
    </xf>
    <xf numFmtId="165" fontId="46" fillId="0" borderId="6" xfId="0" applyNumberFormat="1" applyFont="1" applyBorder="1" applyAlignment="1" applyProtection="1">
      <alignment horizontal="center" vertical="center"/>
      <protection hidden="1"/>
    </xf>
    <xf numFmtId="165" fontId="46" fillId="0" borderId="5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Protection="1">
      <protection hidden="1"/>
    </xf>
    <xf numFmtId="0" fontId="7" fillId="2" borderId="9" xfId="0" applyFont="1" applyFill="1" applyBorder="1" applyAlignment="1" applyProtection="1">
      <alignment vertical="center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2" borderId="3" xfId="0" applyFont="1" applyFill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165" fontId="10" fillId="0" borderId="0" xfId="0" applyNumberFormat="1" applyFont="1" applyBorder="1" applyAlignment="1" applyProtection="1">
      <alignment horizontal="center" vertical="center"/>
      <protection hidden="1"/>
    </xf>
    <xf numFmtId="165" fontId="10" fillId="3" borderId="0" xfId="0" applyNumberFormat="1" applyFont="1" applyFill="1" applyBorder="1" applyAlignment="1" applyProtection="1">
      <alignment horizontal="center" vertical="center"/>
      <protection hidden="1"/>
    </xf>
    <xf numFmtId="165" fontId="11" fillId="0" borderId="0" xfId="0" applyNumberFormat="1" applyFont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28" fillId="0" borderId="3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165" fontId="0" fillId="3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wrapText="1"/>
      <protection hidden="1"/>
    </xf>
    <xf numFmtId="0" fontId="42" fillId="0" borderId="0" xfId="0" applyFont="1" applyProtection="1"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36" fillId="0" borderId="10" xfId="0" applyFont="1" applyBorder="1" applyAlignment="1" applyProtection="1">
      <alignment vertical="center" wrapText="1"/>
      <protection hidden="1"/>
    </xf>
    <xf numFmtId="0" fontId="52" fillId="0" borderId="0" xfId="0" applyFont="1" applyBorder="1" applyAlignment="1" applyProtection="1">
      <alignment vertical="center" wrapText="1"/>
      <protection hidden="1"/>
    </xf>
    <xf numFmtId="0" fontId="38" fillId="0" borderId="10" xfId="0" applyFont="1" applyBorder="1" applyAlignment="1" applyProtection="1">
      <alignment vertical="center" wrapText="1"/>
      <protection hidden="1"/>
    </xf>
    <xf numFmtId="0" fontId="52" fillId="0" borderId="0" xfId="0" applyFont="1" applyAlignment="1" applyProtection="1">
      <alignment vertical="center" wrapText="1"/>
      <protection hidden="1"/>
    </xf>
    <xf numFmtId="165" fontId="39" fillId="0" borderId="10" xfId="0" applyNumberFormat="1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165" fontId="16" fillId="0" borderId="3" xfId="0" applyNumberFormat="1" applyFont="1" applyBorder="1" applyAlignment="1" applyProtection="1">
      <alignment horizontal="center" vertical="center"/>
      <protection hidden="1"/>
    </xf>
    <xf numFmtId="165" fontId="16" fillId="3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protection hidden="1"/>
    </xf>
    <xf numFmtId="165" fontId="12" fillId="0" borderId="3" xfId="0" applyNumberFormat="1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10" fillId="0" borderId="3" xfId="0" applyFont="1" applyBorder="1" applyAlignment="1" applyProtection="1">
      <protection hidden="1"/>
    </xf>
    <xf numFmtId="0" fontId="5" fillId="3" borderId="0" xfId="0" applyFont="1" applyFill="1" applyProtection="1">
      <protection hidden="1"/>
    </xf>
    <xf numFmtId="0" fontId="15" fillId="0" borderId="0" xfId="0" applyFont="1" applyAlignment="1" applyProtection="1">
      <alignment horizontal="center"/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165" fontId="5" fillId="0" borderId="0" xfId="0" applyNumberFormat="1" applyFont="1" applyAlignment="1" applyProtection="1">
      <protection hidden="1"/>
    </xf>
    <xf numFmtId="0" fontId="0" fillId="0" borderId="0" xfId="0" applyAlignme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44A"/>
      <color rgb="FFFF3399"/>
      <color rgb="FFE30B68"/>
      <color rgb="FF00CC66"/>
      <color rgb="FF0050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531"/>
  <sheetViews>
    <sheetView tabSelected="1" workbookViewId="0">
      <selection activeCell="F4" sqref="F4"/>
    </sheetView>
  </sheetViews>
  <sheetFormatPr defaultRowHeight="15"/>
  <cols>
    <col min="1" max="1" width="13.140625" customWidth="1"/>
    <col min="2" max="2" width="29.7109375" customWidth="1"/>
    <col min="3" max="3" width="10" customWidth="1"/>
    <col min="4" max="4" width="13" customWidth="1"/>
    <col min="5" max="5" width="9.140625" customWidth="1"/>
    <col min="6" max="6" width="9.7109375" customWidth="1"/>
    <col min="7" max="7" width="0.140625" hidden="1" customWidth="1"/>
    <col min="8" max="8" width="8.5703125" hidden="1" customWidth="1"/>
    <col min="9" max="9" width="0.140625" hidden="1" customWidth="1"/>
    <col min="10" max="10" width="10.140625" hidden="1" customWidth="1"/>
    <col min="11" max="11" width="0.140625" hidden="1" customWidth="1"/>
    <col min="12" max="12" width="10.28515625" customWidth="1"/>
    <col min="13" max="13" width="11.5703125" customWidth="1"/>
    <col min="16" max="16" width="9.28515625" bestFit="1" customWidth="1"/>
    <col min="17" max="17" width="10.5703125" customWidth="1"/>
    <col min="18" max="18" width="18.7109375" customWidth="1"/>
    <col min="19" max="19" width="9.28515625" bestFit="1" customWidth="1"/>
    <col min="21" max="21" width="12.28515625" customWidth="1"/>
  </cols>
  <sheetData>
    <row r="1" spans="1:48">
      <c r="A1" s="20"/>
      <c r="B1" s="21" t="s">
        <v>51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0"/>
      <c r="T1" s="23"/>
      <c r="U1" s="23"/>
      <c r="V1" s="23"/>
      <c r="W1" s="23"/>
      <c r="X1" s="23"/>
      <c r="Y1" s="23"/>
      <c r="Z1" s="23"/>
      <c r="AA1" s="23"/>
      <c r="AB1" s="23"/>
      <c r="AC1" s="23"/>
      <c r="AD1" s="24"/>
    </row>
    <row r="2" spans="1:48">
      <c r="A2" s="20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0"/>
      <c r="T2" s="23"/>
      <c r="U2" s="23"/>
      <c r="V2" s="23"/>
      <c r="W2" s="23"/>
      <c r="X2" s="23"/>
      <c r="Y2" s="23"/>
      <c r="Z2" s="23"/>
      <c r="AA2" s="23"/>
      <c r="AB2" s="23"/>
      <c r="AC2" s="23"/>
      <c r="AD2" s="24"/>
    </row>
    <row r="3" spans="1:48" ht="18" customHeight="1">
      <c r="A3" s="20"/>
      <c r="B3" s="25" t="s">
        <v>430</v>
      </c>
      <c r="C3" s="26"/>
      <c r="D3" s="26"/>
      <c r="E3" s="26"/>
      <c r="F3" s="26"/>
      <c r="G3" s="27"/>
      <c r="H3" s="26"/>
      <c r="I3" s="27"/>
      <c r="J3" s="27"/>
      <c r="K3" s="26"/>
      <c r="L3" s="26"/>
      <c r="M3" s="26" t="s">
        <v>575</v>
      </c>
      <c r="N3" s="26"/>
      <c r="O3" s="26"/>
      <c r="P3" s="26"/>
      <c r="Q3" s="26"/>
      <c r="R3" s="26"/>
      <c r="S3" s="20"/>
      <c r="T3" s="28"/>
      <c r="U3" s="28"/>
      <c r="V3" s="28"/>
      <c r="W3" s="29"/>
      <c r="X3" s="29"/>
      <c r="Y3" s="29"/>
      <c r="Z3" s="29"/>
      <c r="AA3" s="29"/>
      <c r="AB3" s="29"/>
      <c r="AC3" s="29"/>
      <c r="AD3" s="26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18" customHeight="1">
      <c r="A4" s="20"/>
      <c r="B4" s="25" t="s">
        <v>608</v>
      </c>
      <c r="C4" s="26"/>
      <c r="D4" s="26"/>
      <c r="E4" s="26"/>
      <c r="F4" s="26"/>
      <c r="G4" s="27"/>
      <c r="H4" s="26"/>
      <c r="I4" s="27"/>
      <c r="J4" s="27"/>
      <c r="K4" s="26"/>
      <c r="L4" s="26"/>
      <c r="M4" s="26"/>
      <c r="N4" s="26"/>
      <c r="O4" s="26"/>
      <c r="P4" s="26"/>
      <c r="Q4" s="26"/>
      <c r="R4" s="26"/>
      <c r="S4" s="20"/>
      <c r="T4" s="28"/>
      <c r="U4" s="28"/>
      <c r="V4" s="28"/>
      <c r="W4" s="29"/>
      <c r="X4" s="29"/>
      <c r="Y4" s="29"/>
      <c r="Z4" s="29"/>
      <c r="AA4" s="29"/>
      <c r="AB4" s="29"/>
      <c r="AC4" s="29"/>
      <c r="AD4" s="26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18" customHeight="1">
      <c r="A5" s="20"/>
      <c r="B5" s="26" t="s">
        <v>580</v>
      </c>
      <c r="C5" s="30">
        <v>5</v>
      </c>
      <c r="D5" s="26" t="s">
        <v>426</v>
      </c>
      <c r="E5" s="31">
        <v>5.04</v>
      </c>
      <c r="F5" s="26"/>
      <c r="G5" s="27"/>
      <c r="H5" s="26"/>
      <c r="I5" s="27"/>
      <c r="J5" s="27"/>
      <c r="K5" s="26"/>
      <c r="L5" s="26"/>
      <c r="M5" s="26"/>
      <c r="N5" s="26"/>
      <c r="O5" s="26"/>
      <c r="P5" s="32"/>
      <c r="Q5" s="32"/>
      <c r="R5" s="33"/>
      <c r="S5" s="20"/>
      <c r="T5" s="34"/>
      <c r="U5" s="35"/>
      <c r="V5" s="36"/>
      <c r="W5" s="29"/>
      <c r="X5" s="29"/>
      <c r="Y5" s="29"/>
      <c r="Z5" s="29"/>
      <c r="AA5" s="29"/>
      <c r="AB5" s="29"/>
      <c r="AC5" s="29"/>
      <c r="AD5" s="2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18.75" customHeight="1">
      <c r="A6" s="20"/>
      <c r="B6" s="26" t="s">
        <v>39</v>
      </c>
      <c r="C6" s="30">
        <v>5.0999999999999996</v>
      </c>
      <c r="D6" s="37" t="s">
        <v>53</v>
      </c>
      <c r="E6" s="38"/>
      <c r="F6" s="38"/>
      <c r="G6" s="39"/>
      <c r="H6" s="26"/>
      <c r="I6" s="26"/>
      <c r="J6" s="26"/>
      <c r="K6" s="40"/>
      <c r="L6" s="41" t="s">
        <v>606</v>
      </c>
      <c r="M6" s="41"/>
      <c r="N6" s="42"/>
      <c r="O6" s="42"/>
      <c r="P6" s="43"/>
      <c r="Q6" s="26"/>
      <c r="R6" s="26"/>
      <c r="S6" s="20"/>
      <c r="T6" s="29"/>
      <c r="U6" s="35"/>
      <c r="V6" s="36"/>
      <c r="W6" s="29"/>
      <c r="X6" s="29"/>
      <c r="Y6" s="29"/>
      <c r="Z6" s="29"/>
      <c r="AA6" s="29"/>
      <c r="AB6" s="29"/>
      <c r="AC6" s="29"/>
      <c r="AD6" s="26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8.75">
      <c r="A7" s="20"/>
      <c r="B7" s="26" t="s">
        <v>436</v>
      </c>
      <c r="C7" s="30"/>
      <c r="D7" s="44"/>
      <c r="E7" s="45"/>
      <c r="F7" s="45"/>
      <c r="G7" s="39"/>
      <c r="H7" s="26"/>
      <c r="I7" s="26"/>
      <c r="J7" s="26"/>
      <c r="K7" s="40"/>
      <c r="L7" s="40"/>
      <c r="M7" s="46"/>
      <c r="N7" s="47"/>
      <c r="O7" s="39"/>
      <c r="P7" s="26"/>
      <c r="Q7" s="26"/>
      <c r="R7" s="26"/>
      <c r="S7" s="20"/>
      <c r="T7" s="29"/>
      <c r="U7" s="35"/>
      <c r="V7" s="36"/>
      <c r="W7" s="29"/>
      <c r="X7" s="29"/>
      <c r="Y7" s="29"/>
      <c r="Z7" s="29"/>
      <c r="AA7" s="29"/>
      <c r="AB7" s="29"/>
      <c r="AC7" s="29"/>
      <c r="AD7" s="26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42.75" customHeight="1">
      <c r="A8" s="20"/>
      <c r="B8" s="48" t="s">
        <v>1</v>
      </c>
      <c r="C8" s="49" t="s">
        <v>0</v>
      </c>
      <c r="D8" s="49" t="s">
        <v>2</v>
      </c>
      <c r="E8" s="49" t="s">
        <v>3</v>
      </c>
      <c r="F8" s="49" t="s">
        <v>36</v>
      </c>
      <c r="G8" s="49" t="s">
        <v>432</v>
      </c>
      <c r="H8" s="49" t="s">
        <v>37</v>
      </c>
      <c r="I8" s="49" t="s">
        <v>433</v>
      </c>
      <c r="J8" s="49" t="s">
        <v>38</v>
      </c>
      <c r="K8" s="49" t="s">
        <v>434</v>
      </c>
      <c r="L8" s="49" t="s">
        <v>54</v>
      </c>
      <c r="M8" s="49" t="s">
        <v>50</v>
      </c>
      <c r="N8" s="49" t="s">
        <v>422</v>
      </c>
      <c r="O8" s="49" t="s">
        <v>423</v>
      </c>
      <c r="P8" s="49" t="s">
        <v>454</v>
      </c>
      <c r="Q8" s="49" t="s">
        <v>49</v>
      </c>
      <c r="R8" s="49" t="s">
        <v>47</v>
      </c>
      <c r="S8" s="50"/>
      <c r="T8" s="51" t="s">
        <v>40</v>
      </c>
      <c r="U8" s="52" t="s">
        <v>41</v>
      </c>
      <c r="V8" s="52" t="s">
        <v>42</v>
      </c>
      <c r="W8" s="52" t="s">
        <v>43</v>
      </c>
      <c r="X8" s="52" t="s">
        <v>44</v>
      </c>
      <c r="Y8" s="52" t="s">
        <v>46</v>
      </c>
      <c r="Z8" s="52" t="s">
        <v>45</v>
      </c>
      <c r="AA8" s="28"/>
      <c r="AB8" s="28"/>
      <c r="AC8" s="28"/>
      <c r="AD8" s="2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>
      <c r="A9" s="53" t="s">
        <v>424</v>
      </c>
      <c r="B9" s="54" t="s">
        <v>563</v>
      </c>
      <c r="C9" s="55" t="s">
        <v>4</v>
      </c>
      <c r="D9" s="55">
        <v>40721</v>
      </c>
      <c r="E9" s="55">
        <v>40421</v>
      </c>
      <c r="F9" s="56">
        <f>IF((D9&gt;E9),(D9-E9),(0))/1</f>
        <v>300</v>
      </c>
      <c r="G9" s="57">
        <f t="shared" ref="G9:G70" si="0">IF((F9&gt;100),(100*U9), (F9*U9))</f>
        <v>500</v>
      </c>
      <c r="H9" s="17">
        <f t="shared" ref="H9:H70" si="1">IF((F9&gt;100),(F9-100),(0))</f>
        <v>200</v>
      </c>
      <c r="I9" s="58">
        <f>IF((H9&gt;100),(100*V9),(H9*V9))</f>
        <v>504</v>
      </c>
      <c r="J9" s="17">
        <f>IF((H9&gt;100),(H9-100),(0))</f>
        <v>100</v>
      </c>
      <c r="K9" s="57">
        <f t="shared" ref="K9:K70" si="2">IF((J9&gt;0),(J9*W9),(0))</f>
        <v>509.99999999999994</v>
      </c>
      <c r="L9" s="57">
        <f>(G9+I9+K9)*1</f>
        <v>1514</v>
      </c>
      <c r="M9" s="59">
        <f>L9</f>
        <v>1514</v>
      </c>
      <c r="N9" s="60">
        <f>IF((Y9&gt;0),Y9,130)*1</f>
        <v>315</v>
      </c>
      <c r="O9" s="59">
        <f>IF((N9&gt;0),0,(N9+P9))</f>
        <v>0</v>
      </c>
      <c r="P9" s="57">
        <v>0</v>
      </c>
      <c r="Q9" s="57">
        <f>IF((M9&gt;0),(M9+N9+P9),(N9)+(P9))</f>
        <v>1829</v>
      </c>
      <c r="R9" s="61" t="s">
        <v>48</v>
      </c>
      <c r="S9" s="62"/>
      <c r="T9" s="63"/>
      <c r="U9" s="64">
        <v>5</v>
      </c>
      <c r="V9" s="65">
        <v>5.04</v>
      </c>
      <c r="W9" s="64">
        <v>5.0999999999999996</v>
      </c>
      <c r="X9" s="64">
        <v>90</v>
      </c>
      <c r="Y9" s="64">
        <f>3.5*90</f>
        <v>315</v>
      </c>
      <c r="Z9" s="64">
        <v>1000</v>
      </c>
      <c r="AA9" s="29"/>
      <c r="AB9" s="29"/>
      <c r="AC9" s="29"/>
      <c r="AD9" s="2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>
      <c r="A10" s="66"/>
      <c r="B10" s="67" t="s">
        <v>587</v>
      </c>
      <c r="C10" s="68" t="s">
        <v>5</v>
      </c>
      <c r="D10" s="68">
        <v>33858</v>
      </c>
      <c r="E10" s="68">
        <v>33642</v>
      </c>
      <c r="F10" s="68">
        <f>IF((D10&gt;E10),(D10-E10),(0))/1</f>
        <v>216</v>
      </c>
      <c r="G10" s="69">
        <f t="shared" si="0"/>
        <v>500</v>
      </c>
      <c r="H10" s="4">
        <f t="shared" si="1"/>
        <v>116</v>
      </c>
      <c r="I10" s="70">
        <f t="shared" ref="I10:I19" si="3">IF((H10&gt;100),(100*V10),(H10*V10))</f>
        <v>504</v>
      </c>
      <c r="J10" s="4">
        <f t="shared" ref="J10:J71" si="4">IF((H10&gt;100),(H10-100),(0))</f>
        <v>16</v>
      </c>
      <c r="K10" s="69">
        <f t="shared" si="2"/>
        <v>81.599999999999994</v>
      </c>
      <c r="L10" s="69">
        <f>(G10+I10+K10)*1</f>
        <v>1085.5999999999999</v>
      </c>
      <c r="M10" s="69">
        <f t="shared" ref="M10:M71" si="5">L10</f>
        <v>1085.5999999999999</v>
      </c>
      <c r="N10" s="71">
        <f>IF((Y10&gt;0),Y10,130)*1</f>
        <v>315</v>
      </c>
      <c r="O10" s="69">
        <f t="shared" ref="O10:O71" si="6">IF((F10&gt;0),0,(Y10))</f>
        <v>0</v>
      </c>
      <c r="P10" s="69">
        <v>0</v>
      </c>
      <c r="Q10" s="69">
        <f>IF((M10&gt;0),(M10+N10+P10),(N10)+(P10))</f>
        <v>1400.6</v>
      </c>
      <c r="R10" s="72" t="s">
        <v>48</v>
      </c>
      <c r="S10" s="73"/>
      <c r="T10" s="63"/>
      <c r="U10" s="64">
        <v>5</v>
      </c>
      <c r="V10" s="65">
        <v>5.04</v>
      </c>
      <c r="W10" s="64">
        <v>5.0999999999999996</v>
      </c>
      <c r="X10" s="64">
        <v>90</v>
      </c>
      <c r="Y10" s="64">
        <f t="shared" ref="Y10:Y33" si="7">3.5*90</f>
        <v>315</v>
      </c>
      <c r="Z10" s="64">
        <v>1000</v>
      </c>
      <c r="AA10" s="29"/>
      <c r="AB10" s="29"/>
      <c r="AC10" s="29"/>
      <c r="AD10" s="2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>
      <c r="A11" s="66"/>
      <c r="B11" s="74" t="s">
        <v>371</v>
      </c>
      <c r="C11" s="68" t="s">
        <v>6</v>
      </c>
      <c r="D11" s="75">
        <v>57912</v>
      </c>
      <c r="E11" s="75">
        <v>57673</v>
      </c>
      <c r="F11" s="68">
        <f t="shared" ref="F11:F33" si="8">IF((D11&gt;E11),(D11-E11),(0))/1</f>
        <v>239</v>
      </c>
      <c r="G11" s="69">
        <f t="shared" si="0"/>
        <v>500</v>
      </c>
      <c r="H11" s="4">
        <f t="shared" si="1"/>
        <v>139</v>
      </c>
      <c r="I11" s="70">
        <f t="shared" si="3"/>
        <v>504</v>
      </c>
      <c r="J11" s="4">
        <f t="shared" si="4"/>
        <v>39</v>
      </c>
      <c r="K11" s="69">
        <f t="shared" si="2"/>
        <v>198.89999999999998</v>
      </c>
      <c r="L11" s="69">
        <f t="shared" ref="L11:L33" si="9">(G11+I11+K11)*1</f>
        <v>1202.9000000000001</v>
      </c>
      <c r="M11" s="69">
        <f t="shared" si="5"/>
        <v>1202.9000000000001</v>
      </c>
      <c r="N11" s="71">
        <f t="shared" ref="N11:N33" si="10">IF((Y11&gt;0),Y11,130)*1</f>
        <v>315</v>
      </c>
      <c r="O11" s="69">
        <f t="shared" si="6"/>
        <v>0</v>
      </c>
      <c r="P11" s="69">
        <v>0</v>
      </c>
      <c r="Q11" s="69">
        <f t="shared" ref="Q11:Q33" si="11">IF((M11&gt;0),(M11+N11+P11),(N11)+(P11))</f>
        <v>1517.9</v>
      </c>
      <c r="R11" s="72" t="s">
        <v>48</v>
      </c>
      <c r="S11" s="73"/>
      <c r="T11" s="63"/>
      <c r="U11" s="64">
        <v>5</v>
      </c>
      <c r="V11" s="65">
        <v>5.04</v>
      </c>
      <c r="W11" s="64">
        <v>5.0999999999999996</v>
      </c>
      <c r="X11" s="64">
        <v>90</v>
      </c>
      <c r="Y11" s="64">
        <f t="shared" si="7"/>
        <v>315</v>
      </c>
      <c r="Z11" s="64">
        <v>1000</v>
      </c>
      <c r="AA11" s="76"/>
      <c r="AB11" s="29"/>
      <c r="AC11" s="29"/>
      <c r="AD11" s="26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>
      <c r="A12" s="66"/>
      <c r="B12" s="67" t="s">
        <v>356</v>
      </c>
      <c r="C12" s="68" t="s">
        <v>7</v>
      </c>
      <c r="D12" s="68">
        <v>52050</v>
      </c>
      <c r="E12" s="68">
        <v>51895</v>
      </c>
      <c r="F12" s="68">
        <f t="shared" si="8"/>
        <v>155</v>
      </c>
      <c r="G12" s="69">
        <f t="shared" si="0"/>
        <v>500</v>
      </c>
      <c r="H12" s="4">
        <f t="shared" si="1"/>
        <v>55</v>
      </c>
      <c r="I12" s="70">
        <f t="shared" si="3"/>
        <v>277.2</v>
      </c>
      <c r="J12" s="4">
        <f t="shared" si="4"/>
        <v>0</v>
      </c>
      <c r="K12" s="69">
        <f t="shared" si="2"/>
        <v>0</v>
      </c>
      <c r="L12" s="69">
        <f t="shared" si="9"/>
        <v>777.2</v>
      </c>
      <c r="M12" s="69">
        <f t="shared" si="5"/>
        <v>777.2</v>
      </c>
      <c r="N12" s="71">
        <f t="shared" si="10"/>
        <v>315</v>
      </c>
      <c r="O12" s="69">
        <f t="shared" si="6"/>
        <v>0</v>
      </c>
      <c r="P12" s="69">
        <v>0</v>
      </c>
      <c r="Q12" s="69">
        <f t="shared" si="11"/>
        <v>1092.2</v>
      </c>
      <c r="R12" s="72" t="s">
        <v>48</v>
      </c>
      <c r="S12" s="77"/>
      <c r="T12" s="63"/>
      <c r="U12" s="64">
        <v>5</v>
      </c>
      <c r="V12" s="65">
        <v>5.04</v>
      </c>
      <c r="W12" s="64">
        <v>5.0999999999999996</v>
      </c>
      <c r="X12" s="64">
        <v>90</v>
      </c>
      <c r="Y12" s="64">
        <f t="shared" si="7"/>
        <v>315</v>
      </c>
      <c r="Z12" s="64">
        <v>1000</v>
      </c>
      <c r="AA12" s="76"/>
      <c r="AB12" s="29"/>
      <c r="AC12" s="29"/>
      <c r="AD12" s="26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>
      <c r="A13" s="66"/>
      <c r="B13" s="67" t="s">
        <v>540</v>
      </c>
      <c r="C13" s="68" t="s">
        <v>8</v>
      </c>
      <c r="D13" s="68">
        <v>39694</v>
      </c>
      <c r="E13" s="68">
        <v>39364</v>
      </c>
      <c r="F13" s="68">
        <f t="shared" si="8"/>
        <v>330</v>
      </c>
      <c r="G13" s="69">
        <f t="shared" si="0"/>
        <v>500</v>
      </c>
      <c r="H13" s="4">
        <f t="shared" si="1"/>
        <v>230</v>
      </c>
      <c r="I13" s="70">
        <f t="shared" si="3"/>
        <v>504</v>
      </c>
      <c r="J13" s="4">
        <f t="shared" si="4"/>
        <v>130</v>
      </c>
      <c r="K13" s="69">
        <f t="shared" si="2"/>
        <v>663</v>
      </c>
      <c r="L13" s="69">
        <f t="shared" si="9"/>
        <v>1667</v>
      </c>
      <c r="M13" s="69">
        <f t="shared" si="5"/>
        <v>1667</v>
      </c>
      <c r="N13" s="71">
        <f t="shared" si="10"/>
        <v>315</v>
      </c>
      <c r="O13" s="69">
        <f t="shared" si="6"/>
        <v>0</v>
      </c>
      <c r="P13" s="69">
        <v>0</v>
      </c>
      <c r="Q13" s="69">
        <f t="shared" si="11"/>
        <v>1982</v>
      </c>
      <c r="R13" s="72" t="s">
        <v>48</v>
      </c>
      <c r="S13" s="73"/>
      <c r="T13" s="63"/>
      <c r="U13" s="64">
        <v>5</v>
      </c>
      <c r="V13" s="65">
        <v>5.04</v>
      </c>
      <c r="W13" s="64">
        <v>5.0999999999999996</v>
      </c>
      <c r="X13" s="64">
        <v>90</v>
      </c>
      <c r="Y13" s="64">
        <f t="shared" si="7"/>
        <v>315</v>
      </c>
      <c r="Z13" s="64">
        <v>1000</v>
      </c>
      <c r="AA13" s="76"/>
      <c r="AB13" s="29"/>
      <c r="AC13" s="29"/>
      <c r="AD13" s="26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>
      <c r="A14" s="66"/>
      <c r="B14" s="67" t="s">
        <v>28</v>
      </c>
      <c r="C14" s="68" t="s">
        <v>9</v>
      </c>
      <c r="D14" s="68">
        <v>7194</v>
      </c>
      <c r="E14" s="68">
        <v>7146</v>
      </c>
      <c r="F14" s="68">
        <f t="shared" si="8"/>
        <v>48</v>
      </c>
      <c r="G14" s="69">
        <f t="shared" si="0"/>
        <v>240</v>
      </c>
      <c r="H14" s="4">
        <f t="shared" si="1"/>
        <v>0</v>
      </c>
      <c r="I14" s="70">
        <f t="shared" si="3"/>
        <v>0</v>
      </c>
      <c r="J14" s="4">
        <f t="shared" si="4"/>
        <v>0</v>
      </c>
      <c r="K14" s="69">
        <f t="shared" si="2"/>
        <v>0</v>
      </c>
      <c r="L14" s="69">
        <f t="shared" si="9"/>
        <v>240</v>
      </c>
      <c r="M14" s="69">
        <f t="shared" si="5"/>
        <v>240</v>
      </c>
      <c r="N14" s="71">
        <f t="shared" si="10"/>
        <v>315</v>
      </c>
      <c r="O14" s="69">
        <f t="shared" si="6"/>
        <v>0</v>
      </c>
      <c r="P14" s="69">
        <v>0</v>
      </c>
      <c r="Q14" s="69">
        <f t="shared" si="11"/>
        <v>555</v>
      </c>
      <c r="R14" s="78" t="s">
        <v>48</v>
      </c>
      <c r="S14" s="73"/>
      <c r="T14" s="63"/>
      <c r="U14" s="64">
        <v>5</v>
      </c>
      <c r="V14" s="65">
        <v>5.04</v>
      </c>
      <c r="W14" s="64">
        <v>5.0999999999999996</v>
      </c>
      <c r="X14" s="64">
        <v>90</v>
      </c>
      <c r="Y14" s="64">
        <f t="shared" si="7"/>
        <v>315</v>
      </c>
      <c r="Z14" s="64">
        <v>1000</v>
      </c>
      <c r="AA14" s="76"/>
      <c r="AB14" s="29"/>
      <c r="AC14" s="29"/>
      <c r="AD14" s="26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>
      <c r="A15" s="66"/>
      <c r="B15" s="67" t="s">
        <v>29</v>
      </c>
      <c r="C15" s="68" t="s">
        <v>10</v>
      </c>
      <c r="D15" s="68">
        <v>60477</v>
      </c>
      <c r="E15" s="68">
        <v>60205</v>
      </c>
      <c r="F15" s="68">
        <f>IF((D15&gt;E15),(D15-E15),(0))/1</f>
        <v>272</v>
      </c>
      <c r="G15" s="69">
        <f t="shared" si="0"/>
        <v>500</v>
      </c>
      <c r="H15" s="4">
        <f t="shared" si="1"/>
        <v>172</v>
      </c>
      <c r="I15" s="70">
        <f t="shared" si="3"/>
        <v>504</v>
      </c>
      <c r="J15" s="4">
        <f t="shared" si="4"/>
        <v>72</v>
      </c>
      <c r="K15" s="69">
        <f t="shared" si="2"/>
        <v>367.2</v>
      </c>
      <c r="L15" s="69">
        <f>(G15+I15+K15)*1</f>
        <v>1371.2</v>
      </c>
      <c r="M15" s="69">
        <f t="shared" si="5"/>
        <v>1371.2</v>
      </c>
      <c r="N15" s="71">
        <f t="shared" si="10"/>
        <v>315</v>
      </c>
      <c r="O15" s="69">
        <f t="shared" si="6"/>
        <v>0</v>
      </c>
      <c r="P15" s="69">
        <v>0</v>
      </c>
      <c r="Q15" s="69">
        <f t="shared" si="11"/>
        <v>1686.2</v>
      </c>
      <c r="R15" s="78" t="s">
        <v>48</v>
      </c>
      <c r="S15" s="73"/>
      <c r="T15" s="63"/>
      <c r="U15" s="64">
        <v>5</v>
      </c>
      <c r="V15" s="65">
        <v>5.04</v>
      </c>
      <c r="W15" s="64">
        <v>5.0999999999999996</v>
      </c>
      <c r="X15" s="64">
        <v>90</v>
      </c>
      <c r="Y15" s="64">
        <f t="shared" si="7"/>
        <v>315</v>
      </c>
      <c r="Z15" s="64">
        <v>1000</v>
      </c>
      <c r="AA15" s="76"/>
      <c r="AB15" s="29"/>
      <c r="AC15" s="29"/>
      <c r="AD15" s="26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>
      <c r="A16" s="66"/>
      <c r="B16" s="79" t="s">
        <v>97</v>
      </c>
      <c r="C16" s="68" t="s">
        <v>11</v>
      </c>
      <c r="D16" s="80"/>
      <c r="E16" s="80"/>
      <c r="F16" s="80">
        <f t="shared" si="8"/>
        <v>0</v>
      </c>
      <c r="G16" s="81">
        <f t="shared" si="0"/>
        <v>0</v>
      </c>
      <c r="H16" s="5">
        <f t="shared" si="1"/>
        <v>0</v>
      </c>
      <c r="I16" s="82">
        <f t="shared" si="3"/>
        <v>0</v>
      </c>
      <c r="J16" s="5">
        <f t="shared" si="4"/>
        <v>0</v>
      </c>
      <c r="K16" s="81">
        <f t="shared" si="2"/>
        <v>0</v>
      </c>
      <c r="L16" s="81">
        <f t="shared" si="9"/>
        <v>0</v>
      </c>
      <c r="M16" s="81">
        <f t="shared" si="5"/>
        <v>0</v>
      </c>
      <c r="N16" s="83">
        <f t="shared" si="10"/>
        <v>315</v>
      </c>
      <c r="O16" s="81">
        <f t="shared" si="6"/>
        <v>315</v>
      </c>
      <c r="P16" s="81">
        <v>0</v>
      </c>
      <c r="Q16" s="81">
        <f t="shared" si="11"/>
        <v>315</v>
      </c>
      <c r="R16" s="78" t="s">
        <v>48</v>
      </c>
      <c r="S16" s="73"/>
      <c r="T16" s="63"/>
      <c r="U16" s="64">
        <v>5</v>
      </c>
      <c r="V16" s="65">
        <v>5.04</v>
      </c>
      <c r="W16" s="64">
        <v>5.0999999999999996</v>
      </c>
      <c r="X16" s="64">
        <v>90</v>
      </c>
      <c r="Y16" s="64">
        <f t="shared" si="7"/>
        <v>315</v>
      </c>
      <c r="Z16" s="64">
        <v>1000</v>
      </c>
      <c r="AA16" s="76"/>
      <c r="AB16" s="29"/>
      <c r="AC16" s="29"/>
      <c r="AD16" s="26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>
      <c r="A17" s="66"/>
      <c r="B17" s="79" t="s">
        <v>372</v>
      </c>
      <c r="C17" s="68" t="s">
        <v>12</v>
      </c>
      <c r="D17" s="68">
        <v>67861</v>
      </c>
      <c r="E17" s="68">
        <v>67686</v>
      </c>
      <c r="F17" s="68">
        <f>IF((D17&gt;E17),(D17-E17),(0))/1</f>
        <v>175</v>
      </c>
      <c r="G17" s="69">
        <f t="shared" si="0"/>
        <v>500</v>
      </c>
      <c r="H17" s="4">
        <f t="shared" si="1"/>
        <v>75</v>
      </c>
      <c r="I17" s="70">
        <f t="shared" si="3"/>
        <v>378</v>
      </c>
      <c r="J17" s="4">
        <f t="shared" si="4"/>
        <v>0</v>
      </c>
      <c r="K17" s="69">
        <f t="shared" si="2"/>
        <v>0</v>
      </c>
      <c r="L17" s="69">
        <f>(G17+I17+K17)*1</f>
        <v>878</v>
      </c>
      <c r="M17" s="69">
        <f t="shared" si="5"/>
        <v>878</v>
      </c>
      <c r="N17" s="71">
        <f t="shared" si="10"/>
        <v>315</v>
      </c>
      <c r="O17" s="69">
        <f t="shared" si="6"/>
        <v>0</v>
      </c>
      <c r="P17" s="69">
        <v>0</v>
      </c>
      <c r="Q17" s="69">
        <f t="shared" si="11"/>
        <v>1193</v>
      </c>
      <c r="R17" s="78" t="s">
        <v>48</v>
      </c>
      <c r="S17" s="73"/>
      <c r="T17" s="63"/>
      <c r="U17" s="64">
        <v>5</v>
      </c>
      <c r="V17" s="65">
        <v>5.04</v>
      </c>
      <c r="W17" s="64">
        <v>5.0999999999999996</v>
      </c>
      <c r="X17" s="64">
        <v>90</v>
      </c>
      <c r="Y17" s="64">
        <f t="shared" si="7"/>
        <v>315</v>
      </c>
      <c r="Z17" s="64">
        <v>1000</v>
      </c>
      <c r="AA17" s="76"/>
      <c r="AB17" s="29"/>
      <c r="AC17" s="29"/>
      <c r="AD17" s="26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>
      <c r="A18" s="66"/>
      <c r="B18" s="67" t="s">
        <v>358</v>
      </c>
      <c r="C18" s="68" t="s">
        <v>13</v>
      </c>
      <c r="D18" s="68">
        <v>45905</v>
      </c>
      <c r="E18" s="68">
        <v>45717</v>
      </c>
      <c r="F18" s="68">
        <f>IF((D18&gt;E18),(D18-E18),(0))/1</f>
        <v>188</v>
      </c>
      <c r="G18" s="69">
        <f t="shared" si="0"/>
        <v>500</v>
      </c>
      <c r="H18" s="4">
        <f t="shared" si="1"/>
        <v>88</v>
      </c>
      <c r="I18" s="70">
        <f t="shared" si="3"/>
        <v>443.52</v>
      </c>
      <c r="J18" s="4">
        <f t="shared" si="4"/>
        <v>0</v>
      </c>
      <c r="K18" s="69">
        <f t="shared" si="2"/>
        <v>0</v>
      </c>
      <c r="L18" s="69">
        <f>(G18+I18+K18)*1</f>
        <v>943.52</v>
      </c>
      <c r="M18" s="69">
        <f t="shared" si="5"/>
        <v>943.52</v>
      </c>
      <c r="N18" s="71">
        <f t="shared" si="10"/>
        <v>315</v>
      </c>
      <c r="O18" s="69">
        <f t="shared" si="6"/>
        <v>0</v>
      </c>
      <c r="P18" s="69">
        <v>0</v>
      </c>
      <c r="Q18" s="69">
        <f t="shared" si="11"/>
        <v>1258.52</v>
      </c>
      <c r="R18" s="72" t="s">
        <v>48</v>
      </c>
      <c r="S18" s="73"/>
      <c r="T18" s="63"/>
      <c r="U18" s="64">
        <v>5</v>
      </c>
      <c r="V18" s="65">
        <v>5.04</v>
      </c>
      <c r="W18" s="64">
        <v>5.0999999999999996</v>
      </c>
      <c r="X18" s="64">
        <v>90</v>
      </c>
      <c r="Y18" s="64">
        <f t="shared" si="7"/>
        <v>315</v>
      </c>
      <c r="Z18" s="64">
        <v>1000</v>
      </c>
      <c r="AA18" s="76"/>
      <c r="AB18" s="29"/>
      <c r="AC18" s="29"/>
      <c r="AD18" s="26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>
      <c r="A19" s="66"/>
      <c r="B19" s="67" t="s">
        <v>475</v>
      </c>
      <c r="C19" s="68" t="s">
        <v>14</v>
      </c>
      <c r="D19" s="68">
        <v>70792</v>
      </c>
      <c r="E19" s="68">
        <v>70596</v>
      </c>
      <c r="F19" s="68">
        <f t="shared" si="8"/>
        <v>196</v>
      </c>
      <c r="G19" s="69">
        <f t="shared" si="0"/>
        <v>500</v>
      </c>
      <c r="H19" s="4">
        <f t="shared" si="1"/>
        <v>96</v>
      </c>
      <c r="I19" s="70">
        <f t="shared" si="3"/>
        <v>483.84000000000003</v>
      </c>
      <c r="J19" s="4">
        <f t="shared" si="4"/>
        <v>0</v>
      </c>
      <c r="K19" s="69">
        <f t="shared" si="2"/>
        <v>0</v>
      </c>
      <c r="L19" s="69">
        <f t="shared" si="9"/>
        <v>983.84</v>
      </c>
      <c r="M19" s="69">
        <f t="shared" si="5"/>
        <v>983.84</v>
      </c>
      <c r="N19" s="71">
        <f t="shared" si="10"/>
        <v>315</v>
      </c>
      <c r="O19" s="69">
        <f t="shared" si="6"/>
        <v>0</v>
      </c>
      <c r="P19" s="69">
        <v>0</v>
      </c>
      <c r="Q19" s="69">
        <f t="shared" si="11"/>
        <v>1298.8400000000001</v>
      </c>
      <c r="R19" s="72" t="s">
        <v>48</v>
      </c>
      <c r="S19" s="73"/>
      <c r="T19" s="63"/>
      <c r="U19" s="64">
        <v>5</v>
      </c>
      <c r="V19" s="65">
        <v>5.04</v>
      </c>
      <c r="W19" s="64">
        <v>5.0999999999999996</v>
      </c>
      <c r="X19" s="64">
        <v>90</v>
      </c>
      <c r="Y19" s="64">
        <f t="shared" si="7"/>
        <v>315</v>
      </c>
      <c r="Z19" s="64">
        <v>1000</v>
      </c>
      <c r="AA19" s="76"/>
      <c r="AB19" s="29"/>
      <c r="AC19" s="29"/>
      <c r="AD19" s="26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>
      <c r="A20" s="66"/>
      <c r="B20" s="67" t="s">
        <v>609</v>
      </c>
      <c r="C20" s="68" t="s">
        <v>15</v>
      </c>
      <c r="D20" s="68">
        <v>76766</v>
      </c>
      <c r="E20" s="68">
        <v>76600</v>
      </c>
      <c r="F20" s="68">
        <f t="shared" si="8"/>
        <v>166</v>
      </c>
      <c r="G20" s="69">
        <f t="shared" si="0"/>
        <v>500</v>
      </c>
      <c r="H20" s="4">
        <f t="shared" si="1"/>
        <v>66</v>
      </c>
      <c r="I20" s="70">
        <f t="shared" ref="I20:I70" si="12">IF((H20&gt;100),(100*V20),(H20*V20))</f>
        <v>332.64</v>
      </c>
      <c r="J20" s="4">
        <f t="shared" si="4"/>
        <v>0</v>
      </c>
      <c r="K20" s="69">
        <f t="shared" si="2"/>
        <v>0</v>
      </c>
      <c r="L20" s="69">
        <f t="shared" si="9"/>
        <v>832.64</v>
      </c>
      <c r="M20" s="69">
        <f t="shared" si="5"/>
        <v>832.64</v>
      </c>
      <c r="N20" s="71">
        <f t="shared" si="10"/>
        <v>315</v>
      </c>
      <c r="O20" s="69">
        <f t="shared" si="6"/>
        <v>0</v>
      </c>
      <c r="P20" s="69">
        <v>0</v>
      </c>
      <c r="Q20" s="69">
        <f t="shared" si="11"/>
        <v>1147.6399999999999</v>
      </c>
      <c r="R20" s="72" t="s">
        <v>48</v>
      </c>
      <c r="S20" s="62"/>
      <c r="T20" s="63"/>
      <c r="U20" s="64">
        <v>5</v>
      </c>
      <c r="V20" s="65">
        <v>5.04</v>
      </c>
      <c r="W20" s="64">
        <v>5.0999999999999996</v>
      </c>
      <c r="X20" s="64">
        <v>90</v>
      </c>
      <c r="Y20" s="64">
        <f t="shared" si="7"/>
        <v>315</v>
      </c>
      <c r="Z20" s="64">
        <v>1000</v>
      </c>
      <c r="AA20" s="76"/>
      <c r="AB20" s="29"/>
      <c r="AC20" s="29"/>
      <c r="AD20" s="26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>
      <c r="A21" s="66"/>
      <c r="B21" s="67" t="s">
        <v>370</v>
      </c>
      <c r="C21" s="68" t="s">
        <v>16</v>
      </c>
      <c r="D21" s="68">
        <v>12843</v>
      </c>
      <c r="E21" s="68">
        <v>12569</v>
      </c>
      <c r="F21" s="68">
        <f>IF((D21&gt;E21),(D21-E21),(0))/1</f>
        <v>274</v>
      </c>
      <c r="G21" s="69">
        <f t="shared" si="0"/>
        <v>500</v>
      </c>
      <c r="H21" s="4">
        <f t="shared" si="1"/>
        <v>174</v>
      </c>
      <c r="I21" s="70">
        <f t="shared" si="12"/>
        <v>504</v>
      </c>
      <c r="J21" s="4">
        <f t="shared" si="4"/>
        <v>74</v>
      </c>
      <c r="K21" s="69">
        <f t="shared" si="2"/>
        <v>377.4</v>
      </c>
      <c r="L21" s="69">
        <f>(G21+I21+K21)*1</f>
        <v>1381.4</v>
      </c>
      <c r="M21" s="69">
        <f t="shared" si="5"/>
        <v>1381.4</v>
      </c>
      <c r="N21" s="71">
        <f t="shared" si="10"/>
        <v>315</v>
      </c>
      <c r="O21" s="69">
        <f t="shared" si="6"/>
        <v>0</v>
      </c>
      <c r="P21" s="69">
        <v>0</v>
      </c>
      <c r="Q21" s="69">
        <f t="shared" si="11"/>
        <v>1696.4</v>
      </c>
      <c r="R21" s="72" t="s">
        <v>48</v>
      </c>
      <c r="S21" s="73"/>
      <c r="T21" s="63"/>
      <c r="U21" s="64">
        <v>5</v>
      </c>
      <c r="V21" s="65">
        <v>5.04</v>
      </c>
      <c r="W21" s="64">
        <v>5.0999999999999996</v>
      </c>
      <c r="X21" s="64">
        <v>90</v>
      </c>
      <c r="Y21" s="64">
        <f t="shared" si="7"/>
        <v>315</v>
      </c>
      <c r="Z21" s="64">
        <v>1000</v>
      </c>
      <c r="AA21" s="29"/>
      <c r="AB21" s="29"/>
      <c r="AC21" s="29"/>
      <c r="AD21" s="26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>
      <c r="A22" s="66"/>
      <c r="B22" s="67" t="s">
        <v>30</v>
      </c>
      <c r="C22" s="68" t="s">
        <v>17</v>
      </c>
      <c r="D22" s="68">
        <v>34359</v>
      </c>
      <c r="E22" s="68">
        <v>34207</v>
      </c>
      <c r="F22" s="68">
        <f t="shared" si="8"/>
        <v>152</v>
      </c>
      <c r="G22" s="69">
        <f t="shared" si="0"/>
        <v>500</v>
      </c>
      <c r="H22" s="4">
        <f t="shared" si="1"/>
        <v>52</v>
      </c>
      <c r="I22" s="70">
        <f t="shared" si="12"/>
        <v>262.08</v>
      </c>
      <c r="J22" s="4">
        <f t="shared" si="4"/>
        <v>0</v>
      </c>
      <c r="K22" s="69">
        <f t="shared" si="2"/>
        <v>0</v>
      </c>
      <c r="L22" s="69">
        <f t="shared" si="9"/>
        <v>762.07999999999993</v>
      </c>
      <c r="M22" s="69">
        <f t="shared" si="5"/>
        <v>762.07999999999993</v>
      </c>
      <c r="N22" s="71">
        <f t="shared" si="10"/>
        <v>315</v>
      </c>
      <c r="O22" s="69">
        <f t="shared" si="6"/>
        <v>0</v>
      </c>
      <c r="P22" s="69">
        <v>0</v>
      </c>
      <c r="Q22" s="69">
        <f t="shared" si="11"/>
        <v>1077.08</v>
      </c>
      <c r="R22" s="72" t="s">
        <v>48</v>
      </c>
      <c r="S22" s="73"/>
      <c r="T22" s="63"/>
      <c r="U22" s="64">
        <v>5</v>
      </c>
      <c r="V22" s="65">
        <v>5.04</v>
      </c>
      <c r="W22" s="64">
        <v>5.0999999999999996</v>
      </c>
      <c r="X22" s="64">
        <v>90</v>
      </c>
      <c r="Y22" s="64">
        <f t="shared" si="7"/>
        <v>315</v>
      </c>
      <c r="Z22" s="64">
        <v>1000</v>
      </c>
      <c r="AA22" s="29"/>
      <c r="AB22" s="29"/>
      <c r="AC22" s="29"/>
      <c r="AD22" s="26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>
      <c r="A23" s="66"/>
      <c r="B23" s="67" t="s">
        <v>31</v>
      </c>
      <c r="C23" s="68" t="s">
        <v>18</v>
      </c>
      <c r="D23" s="68">
        <v>43039</v>
      </c>
      <c r="E23" s="68">
        <v>42600</v>
      </c>
      <c r="F23" s="68">
        <f t="shared" si="8"/>
        <v>439</v>
      </c>
      <c r="G23" s="69">
        <f t="shared" si="0"/>
        <v>500</v>
      </c>
      <c r="H23" s="4">
        <f t="shared" si="1"/>
        <v>339</v>
      </c>
      <c r="I23" s="70">
        <f t="shared" si="12"/>
        <v>504</v>
      </c>
      <c r="J23" s="4">
        <f t="shared" si="4"/>
        <v>239</v>
      </c>
      <c r="K23" s="69">
        <f t="shared" si="2"/>
        <v>1218.8999999999999</v>
      </c>
      <c r="L23" s="69">
        <f t="shared" si="9"/>
        <v>2222.8999999999996</v>
      </c>
      <c r="M23" s="69">
        <f t="shared" si="5"/>
        <v>2222.8999999999996</v>
      </c>
      <c r="N23" s="71">
        <f t="shared" si="10"/>
        <v>315</v>
      </c>
      <c r="O23" s="69">
        <f t="shared" si="6"/>
        <v>0</v>
      </c>
      <c r="P23" s="69">
        <v>0</v>
      </c>
      <c r="Q23" s="69">
        <f t="shared" si="11"/>
        <v>2537.8999999999996</v>
      </c>
      <c r="R23" s="72" t="s">
        <v>48</v>
      </c>
      <c r="S23" s="73"/>
      <c r="T23" s="63"/>
      <c r="U23" s="64">
        <v>5</v>
      </c>
      <c r="V23" s="65">
        <v>5.04</v>
      </c>
      <c r="W23" s="64">
        <v>5.0999999999999996</v>
      </c>
      <c r="X23" s="64">
        <v>90</v>
      </c>
      <c r="Y23" s="64">
        <f t="shared" si="7"/>
        <v>315</v>
      </c>
      <c r="Z23" s="64">
        <v>1000</v>
      </c>
      <c r="AA23" s="29"/>
      <c r="AB23" s="29"/>
      <c r="AC23" s="29"/>
      <c r="AD23" s="26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>
      <c r="A24" s="66"/>
      <c r="B24" s="67" t="s">
        <v>32</v>
      </c>
      <c r="C24" s="68" t="s">
        <v>19</v>
      </c>
      <c r="D24" s="68">
        <v>49010</v>
      </c>
      <c r="E24" s="68">
        <v>48639</v>
      </c>
      <c r="F24" s="68">
        <f t="shared" si="8"/>
        <v>371</v>
      </c>
      <c r="G24" s="69">
        <f t="shared" si="0"/>
        <v>500</v>
      </c>
      <c r="H24" s="4">
        <f t="shared" si="1"/>
        <v>271</v>
      </c>
      <c r="I24" s="70">
        <f t="shared" si="12"/>
        <v>504</v>
      </c>
      <c r="J24" s="4">
        <f t="shared" si="4"/>
        <v>171</v>
      </c>
      <c r="K24" s="69">
        <f t="shared" si="2"/>
        <v>872.09999999999991</v>
      </c>
      <c r="L24" s="69">
        <f t="shared" si="9"/>
        <v>1876.1</v>
      </c>
      <c r="M24" s="69">
        <f t="shared" si="5"/>
        <v>1876.1</v>
      </c>
      <c r="N24" s="71">
        <f t="shared" si="10"/>
        <v>315</v>
      </c>
      <c r="O24" s="69">
        <f t="shared" si="6"/>
        <v>0</v>
      </c>
      <c r="P24" s="69">
        <v>0</v>
      </c>
      <c r="Q24" s="69">
        <f t="shared" si="11"/>
        <v>2191.1</v>
      </c>
      <c r="R24" s="72" t="s">
        <v>48</v>
      </c>
      <c r="S24" s="73"/>
      <c r="T24" s="63"/>
      <c r="U24" s="64">
        <v>5</v>
      </c>
      <c r="V24" s="65">
        <v>5.04</v>
      </c>
      <c r="W24" s="64">
        <v>5.0999999999999996</v>
      </c>
      <c r="X24" s="64">
        <v>90</v>
      </c>
      <c r="Y24" s="64">
        <f t="shared" si="7"/>
        <v>315</v>
      </c>
      <c r="Z24" s="64">
        <v>1000</v>
      </c>
      <c r="AA24" s="29"/>
      <c r="AB24" s="29"/>
      <c r="AC24" s="29"/>
      <c r="AD24" s="26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>
      <c r="A25" s="66"/>
      <c r="B25" s="67" t="s">
        <v>365</v>
      </c>
      <c r="C25" s="68" t="s">
        <v>20</v>
      </c>
      <c r="D25" s="68">
        <v>62868</v>
      </c>
      <c r="E25" s="68">
        <v>62744</v>
      </c>
      <c r="F25" s="68">
        <f>IF((D25&gt;E25),(D25-E25),(0))/1</f>
        <v>124</v>
      </c>
      <c r="G25" s="69">
        <f t="shared" si="0"/>
        <v>500</v>
      </c>
      <c r="H25" s="4">
        <f t="shared" si="1"/>
        <v>24</v>
      </c>
      <c r="I25" s="70">
        <f t="shared" si="12"/>
        <v>120.96000000000001</v>
      </c>
      <c r="J25" s="4">
        <f t="shared" si="4"/>
        <v>0</v>
      </c>
      <c r="K25" s="69">
        <f t="shared" si="2"/>
        <v>0</v>
      </c>
      <c r="L25" s="69">
        <f>(G25+I25+K25)*1</f>
        <v>620.96</v>
      </c>
      <c r="M25" s="69">
        <f t="shared" si="5"/>
        <v>620.96</v>
      </c>
      <c r="N25" s="71">
        <f t="shared" si="10"/>
        <v>315</v>
      </c>
      <c r="O25" s="69">
        <f t="shared" si="6"/>
        <v>0</v>
      </c>
      <c r="P25" s="69">
        <v>0</v>
      </c>
      <c r="Q25" s="69">
        <f t="shared" si="11"/>
        <v>935.96</v>
      </c>
      <c r="R25" s="72" t="s">
        <v>48</v>
      </c>
      <c r="S25" s="62"/>
      <c r="T25" s="63"/>
      <c r="U25" s="64">
        <v>5</v>
      </c>
      <c r="V25" s="65">
        <v>5.04</v>
      </c>
      <c r="W25" s="64">
        <v>5.0999999999999996</v>
      </c>
      <c r="X25" s="64">
        <v>90</v>
      </c>
      <c r="Y25" s="64">
        <f t="shared" si="7"/>
        <v>315</v>
      </c>
      <c r="Z25" s="64">
        <v>1000</v>
      </c>
      <c r="AA25" s="29"/>
      <c r="AB25" s="29"/>
      <c r="AC25" s="29"/>
      <c r="AD25" s="26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>
      <c r="A26" s="66"/>
      <c r="B26" s="67" t="s">
        <v>33</v>
      </c>
      <c r="C26" s="68" t="s">
        <v>21</v>
      </c>
      <c r="D26" s="68">
        <v>25869</v>
      </c>
      <c r="E26" s="68">
        <v>25785</v>
      </c>
      <c r="F26" s="68">
        <f t="shared" si="8"/>
        <v>84</v>
      </c>
      <c r="G26" s="69">
        <f t="shared" si="0"/>
        <v>420</v>
      </c>
      <c r="H26" s="4">
        <f t="shared" si="1"/>
        <v>0</v>
      </c>
      <c r="I26" s="70">
        <f t="shared" si="12"/>
        <v>0</v>
      </c>
      <c r="J26" s="4">
        <f t="shared" si="4"/>
        <v>0</v>
      </c>
      <c r="K26" s="69">
        <f t="shared" si="2"/>
        <v>0</v>
      </c>
      <c r="L26" s="69">
        <f t="shared" si="9"/>
        <v>420</v>
      </c>
      <c r="M26" s="69">
        <f t="shared" si="5"/>
        <v>420</v>
      </c>
      <c r="N26" s="71">
        <f t="shared" si="10"/>
        <v>315</v>
      </c>
      <c r="O26" s="69">
        <f t="shared" si="6"/>
        <v>0</v>
      </c>
      <c r="P26" s="69">
        <v>0</v>
      </c>
      <c r="Q26" s="69">
        <f t="shared" si="11"/>
        <v>735</v>
      </c>
      <c r="R26" s="72" t="s">
        <v>48</v>
      </c>
      <c r="S26" s="73"/>
      <c r="T26" s="63"/>
      <c r="U26" s="64">
        <v>5</v>
      </c>
      <c r="V26" s="65">
        <v>5.04</v>
      </c>
      <c r="W26" s="64">
        <v>5.0999999999999996</v>
      </c>
      <c r="X26" s="64">
        <v>90</v>
      </c>
      <c r="Y26" s="64">
        <f t="shared" si="7"/>
        <v>315</v>
      </c>
      <c r="Z26" s="64">
        <v>1000</v>
      </c>
      <c r="AA26" s="29"/>
      <c r="AB26" s="29"/>
      <c r="AC26" s="29"/>
      <c r="AD26" s="26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>
      <c r="A27" s="66"/>
      <c r="B27" s="67" t="s">
        <v>34</v>
      </c>
      <c r="C27" s="68" t="s">
        <v>22</v>
      </c>
      <c r="D27" s="68">
        <v>21471</v>
      </c>
      <c r="E27" s="68">
        <v>21057</v>
      </c>
      <c r="F27" s="68">
        <f>IF((D27&gt;E27),(D27-E27),(0))/1</f>
        <v>414</v>
      </c>
      <c r="G27" s="69">
        <f t="shared" si="0"/>
        <v>500</v>
      </c>
      <c r="H27" s="4">
        <f t="shared" si="1"/>
        <v>314</v>
      </c>
      <c r="I27" s="70">
        <f t="shared" si="12"/>
        <v>504</v>
      </c>
      <c r="J27" s="4">
        <f t="shared" si="4"/>
        <v>214</v>
      </c>
      <c r="K27" s="69">
        <f t="shared" si="2"/>
        <v>1091.3999999999999</v>
      </c>
      <c r="L27" s="69">
        <f>(G27+I27+K27)*1</f>
        <v>2095.3999999999996</v>
      </c>
      <c r="M27" s="69">
        <f t="shared" si="5"/>
        <v>2095.3999999999996</v>
      </c>
      <c r="N27" s="71">
        <f t="shared" si="10"/>
        <v>315</v>
      </c>
      <c r="O27" s="69">
        <f t="shared" si="6"/>
        <v>0</v>
      </c>
      <c r="P27" s="69">
        <v>0</v>
      </c>
      <c r="Q27" s="69">
        <f t="shared" si="11"/>
        <v>2410.3999999999996</v>
      </c>
      <c r="R27" s="72" t="s">
        <v>48</v>
      </c>
      <c r="S27" s="84"/>
      <c r="T27" s="63"/>
      <c r="U27" s="64">
        <v>5</v>
      </c>
      <c r="V27" s="65">
        <v>5.04</v>
      </c>
      <c r="W27" s="64">
        <v>5.0999999999999996</v>
      </c>
      <c r="X27" s="64">
        <v>90</v>
      </c>
      <c r="Y27" s="64">
        <f t="shared" si="7"/>
        <v>315</v>
      </c>
      <c r="Z27" s="64">
        <v>1000</v>
      </c>
      <c r="AA27" s="29"/>
      <c r="AB27" s="29"/>
      <c r="AC27" s="29"/>
      <c r="AD27" s="26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>
      <c r="A28" s="66"/>
      <c r="B28" s="85" t="s">
        <v>336</v>
      </c>
      <c r="C28" s="68" t="s">
        <v>23</v>
      </c>
      <c r="D28" s="68">
        <v>26037</v>
      </c>
      <c r="E28" s="68">
        <v>25923</v>
      </c>
      <c r="F28" s="68">
        <f t="shared" si="8"/>
        <v>114</v>
      </c>
      <c r="G28" s="69">
        <f t="shared" si="0"/>
        <v>500</v>
      </c>
      <c r="H28" s="4">
        <f t="shared" si="1"/>
        <v>14</v>
      </c>
      <c r="I28" s="70">
        <f t="shared" si="12"/>
        <v>70.56</v>
      </c>
      <c r="J28" s="4">
        <f t="shared" si="4"/>
        <v>0</v>
      </c>
      <c r="K28" s="69">
        <f t="shared" si="2"/>
        <v>0</v>
      </c>
      <c r="L28" s="69">
        <f t="shared" si="9"/>
        <v>570.55999999999995</v>
      </c>
      <c r="M28" s="69">
        <f t="shared" si="5"/>
        <v>570.55999999999995</v>
      </c>
      <c r="N28" s="71">
        <f t="shared" si="10"/>
        <v>315</v>
      </c>
      <c r="O28" s="69">
        <f t="shared" si="6"/>
        <v>0</v>
      </c>
      <c r="P28" s="69">
        <v>0</v>
      </c>
      <c r="Q28" s="69">
        <f t="shared" si="11"/>
        <v>885.56</v>
      </c>
      <c r="R28" s="72" t="s">
        <v>48</v>
      </c>
      <c r="S28" s="73"/>
      <c r="T28" s="63"/>
      <c r="U28" s="64">
        <v>5</v>
      </c>
      <c r="V28" s="65">
        <v>5.04</v>
      </c>
      <c r="W28" s="64">
        <v>5.0999999999999996</v>
      </c>
      <c r="X28" s="64">
        <v>90</v>
      </c>
      <c r="Y28" s="64">
        <f t="shared" si="7"/>
        <v>315</v>
      </c>
      <c r="Z28" s="64">
        <v>1000</v>
      </c>
      <c r="AA28" s="29"/>
      <c r="AB28" s="29"/>
      <c r="AC28" s="29"/>
      <c r="AD28" s="26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>
      <c r="A29" s="66"/>
      <c r="B29" s="86" t="s">
        <v>321</v>
      </c>
      <c r="C29" s="68" t="s">
        <v>24</v>
      </c>
      <c r="D29" s="68">
        <v>46213</v>
      </c>
      <c r="E29" s="68">
        <v>46042</v>
      </c>
      <c r="F29" s="68">
        <f t="shared" si="8"/>
        <v>171</v>
      </c>
      <c r="G29" s="69">
        <f t="shared" si="0"/>
        <v>500</v>
      </c>
      <c r="H29" s="4">
        <f t="shared" si="1"/>
        <v>71</v>
      </c>
      <c r="I29" s="70">
        <f t="shared" si="12"/>
        <v>357.84</v>
      </c>
      <c r="J29" s="4">
        <f t="shared" si="4"/>
        <v>0</v>
      </c>
      <c r="K29" s="69">
        <f t="shared" si="2"/>
        <v>0</v>
      </c>
      <c r="L29" s="69">
        <f t="shared" si="9"/>
        <v>857.83999999999992</v>
      </c>
      <c r="M29" s="69">
        <f t="shared" si="5"/>
        <v>857.83999999999992</v>
      </c>
      <c r="N29" s="71">
        <f t="shared" si="10"/>
        <v>315</v>
      </c>
      <c r="O29" s="69">
        <f t="shared" si="6"/>
        <v>0</v>
      </c>
      <c r="P29" s="69">
        <v>0</v>
      </c>
      <c r="Q29" s="69">
        <f t="shared" si="11"/>
        <v>1172.8399999999999</v>
      </c>
      <c r="R29" s="72" t="s">
        <v>48</v>
      </c>
      <c r="S29" s="62"/>
      <c r="T29" s="63"/>
      <c r="U29" s="64">
        <v>5</v>
      </c>
      <c r="V29" s="65">
        <v>5.04</v>
      </c>
      <c r="W29" s="64">
        <v>5.0999999999999996</v>
      </c>
      <c r="X29" s="64">
        <v>90</v>
      </c>
      <c r="Y29" s="64">
        <f t="shared" si="7"/>
        <v>315</v>
      </c>
      <c r="Z29" s="64">
        <v>1000</v>
      </c>
      <c r="AA29" s="29"/>
      <c r="AB29" s="29"/>
      <c r="AC29" s="29"/>
      <c r="AD29" s="26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>
      <c r="A30" s="66"/>
      <c r="B30" s="67" t="s">
        <v>35</v>
      </c>
      <c r="C30" s="68" t="s">
        <v>25</v>
      </c>
      <c r="D30" s="68">
        <v>76342</v>
      </c>
      <c r="E30" s="68">
        <v>76119</v>
      </c>
      <c r="F30" s="68">
        <f>IF((D30&gt;E30),(D30-E30),(0))/1</f>
        <v>223</v>
      </c>
      <c r="G30" s="69">
        <f t="shared" si="0"/>
        <v>500</v>
      </c>
      <c r="H30" s="4">
        <f t="shared" si="1"/>
        <v>123</v>
      </c>
      <c r="I30" s="70">
        <f t="shared" si="12"/>
        <v>504</v>
      </c>
      <c r="J30" s="4">
        <f t="shared" si="4"/>
        <v>23</v>
      </c>
      <c r="K30" s="69">
        <f t="shared" si="2"/>
        <v>117.3</v>
      </c>
      <c r="L30" s="69">
        <f>(G30+I30+K30)*1</f>
        <v>1121.3</v>
      </c>
      <c r="M30" s="69">
        <f t="shared" si="5"/>
        <v>1121.3</v>
      </c>
      <c r="N30" s="71">
        <f t="shared" si="10"/>
        <v>315</v>
      </c>
      <c r="O30" s="69">
        <f t="shared" si="6"/>
        <v>0</v>
      </c>
      <c r="P30" s="69">
        <v>0</v>
      </c>
      <c r="Q30" s="69">
        <f t="shared" si="11"/>
        <v>1436.3</v>
      </c>
      <c r="R30" s="72" t="s">
        <v>48</v>
      </c>
      <c r="S30" s="73"/>
      <c r="T30" s="63"/>
      <c r="U30" s="64">
        <v>5</v>
      </c>
      <c r="V30" s="65">
        <v>5.04</v>
      </c>
      <c r="W30" s="64">
        <v>5.0999999999999996</v>
      </c>
      <c r="X30" s="64">
        <v>90</v>
      </c>
      <c r="Y30" s="64">
        <f t="shared" si="7"/>
        <v>315</v>
      </c>
      <c r="Z30" s="64">
        <v>1000</v>
      </c>
      <c r="AA30" s="29"/>
      <c r="AB30" s="29"/>
      <c r="AC30" s="29"/>
      <c r="AD30" s="26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>
      <c r="A31" s="66"/>
      <c r="B31" s="67" t="s">
        <v>446</v>
      </c>
      <c r="C31" s="68" t="s">
        <v>26</v>
      </c>
      <c r="D31" s="75">
        <v>8125</v>
      </c>
      <c r="E31" s="75">
        <v>7836</v>
      </c>
      <c r="F31" s="68">
        <f t="shared" si="8"/>
        <v>289</v>
      </c>
      <c r="G31" s="69">
        <f t="shared" si="0"/>
        <v>500</v>
      </c>
      <c r="H31" s="4">
        <f t="shared" si="1"/>
        <v>189</v>
      </c>
      <c r="I31" s="70">
        <f t="shared" si="12"/>
        <v>504</v>
      </c>
      <c r="J31" s="4">
        <f t="shared" si="4"/>
        <v>89</v>
      </c>
      <c r="K31" s="69">
        <f t="shared" si="2"/>
        <v>453.9</v>
      </c>
      <c r="L31" s="69">
        <f t="shared" si="9"/>
        <v>1457.9</v>
      </c>
      <c r="M31" s="69">
        <f t="shared" si="5"/>
        <v>1457.9</v>
      </c>
      <c r="N31" s="71">
        <f t="shared" si="10"/>
        <v>315</v>
      </c>
      <c r="O31" s="69">
        <f t="shared" si="6"/>
        <v>0</v>
      </c>
      <c r="P31" s="69">
        <v>0</v>
      </c>
      <c r="Q31" s="69">
        <f t="shared" si="11"/>
        <v>1772.9</v>
      </c>
      <c r="R31" s="72" t="s">
        <v>48</v>
      </c>
      <c r="S31" s="87"/>
      <c r="T31" s="63"/>
      <c r="U31" s="64">
        <v>5</v>
      </c>
      <c r="V31" s="65">
        <v>5.04</v>
      </c>
      <c r="W31" s="64">
        <v>5.0999999999999996</v>
      </c>
      <c r="X31" s="64">
        <v>90</v>
      </c>
      <c r="Y31" s="64">
        <f t="shared" si="7"/>
        <v>315</v>
      </c>
      <c r="Z31" s="64">
        <v>1000</v>
      </c>
      <c r="AA31" s="29"/>
      <c r="AB31" s="29"/>
      <c r="AC31" s="29"/>
      <c r="AD31" s="26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>
      <c r="A32" s="66"/>
      <c r="B32" s="67" t="s">
        <v>442</v>
      </c>
      <c r="C32" s="68" t="s">
        <v>27</v>
      </c>
      <c r="D32" s="68">
        <v>34680</v>
      </c>
      <c r="E32" s="68">
        <v>34392</v>
      </c>
      <c r="F32" s="68">
        <f t="shared" si="8"/>
        <v>288</v>
      </c>
      <c r="G32" s="69">
        <f t="shared" si="0"/>
        <v>500</v>
      </c>
      <c r="H32" s="4">
        <f t="shared" si="1"/>
        <v>188</v>
      </c>
      <c r="I32" s="70">
        <f t="shared" si="12"/>
        <v>504</v>
      </c>
      <c r="J32" s="4">
        <f t="shared" si="4"/>
        <v>88</v>
      </c>
      <c r="K32" s="69">
        <f t="shared" si="2"/>
        <v>448.79999999999995</v>
      </c>
      <c r="L32" s="69">
        <f t="shared" si="9"/>
        <v>1452.8</v>
      </c>
      <c r="M32" s="69">
        <f t="shared" si="5"/>
        <v>1452.8</v>
      </c>
      <c r="N32" s="71">
        <f t="shared" si="10"/>
        <v>315</v>
      </c>
      <c r="O32" s="69">
        <f t="shared" si="6"/>
        <v>0</v>
      </c>
      <c r="P32" s="69">
        <v>0</v>
      </c>
      <c r="Q32" s="69">
        <f t="shared" si="11"/>
        <v>1767.8</v>
      </c>
      <c r="R32" s="72" t="s">
        <v>48</v>
      </c>
      <c r="S32" s="73"/>
      <c r="T32" s="63"/>
      <c r="U32" s="64">
        <v>5</v>
      </c>
      <c r="V32" s="65">
        <v>5.04</v>
      </c>
      <c r="W32" s="64">
        <v>5.0999999999999996</v>
      </c>
      <c r="X32" s="64">
        <v>90</v>
      </c>
      <c r="Y32" s="64">
        <f t="shared" si="7"/>
        <v>315</v>
      </c>
      <c r="Z32" s="64">
        <v>1000</v>
      </c>
      <c r="AA32" s="29"/>
      <c r="AB32" s="29"/>
      <c r="AC32" s="29"/>
      <c r="AD32" s="26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>
      <c r="A33" s="66"/>
      <c r="B33" s="88" t="s">
        <v>97</v>
      </c>
      <c r="C33" s="68" t="s">
        <v>52</v>
      </c>
      <c r="D33" s="80"/>
      <c r="E33" s="80"/>
      <c r="F33" s="89">
        <f t="shared" si="8"/>
        <v>0</v>
      </c>
      <c r="G33" s="90">
        <f t="shared" ref="G33" si="13">IF((F33&gt;100),(100*U33), (F33*U33))</f>
        <v>0</v>
      </c>
      <c r="H33" s="13">
        <f t="shared" ref="H33" si="14">IF((F33&gt;100),(F33-100),(0))</f>
        <v>0</v>
      </c>
      <c r="I33" s="91">
        <f t="shared" ref="I33" si="15">IF((H33&gt;100),(100*V33),(H33*V33))</f>
        <v>0</v>
      </c>
      <c r="J33" s="13">
        <f t="shared" ref="J33" si="16">IF((H33&gt;100),(H33-100),(0))</f>
        <v>0</v>
      </c>
      <c r="K33" s="90">
        <f t="shared" ref="K33" si="17">IF((J33&gt;0),(J33*W33),(0))</f>
        <v>0</v>
      </c>
      <c r="L33" s="90">
        <f t="shared" si="9"/>
        <v>0</v>
      </c>
      <c r="M33" s="81">
        <f t="shared" ref="M33" si="18">L33</f>
        <v>0</v>
      </c>
      <c r="N33" s="83">
        <f t="shared" si="10"/>
        <v>315</v>
      </c>
      <c r="O33" s="81">
        <f t="shared" ref="O33" si="19">IF((F33&gt;0),0,(Y33))</f>
        <v>315</v>
      </c>
      <c r="P33" s="81">
        <v>0</v>
      </c>
      <c r="Q33" s="81">
        <f t="shared" si="11"/>
        <v>315</v>
      </c>
      <c r="R33" s="72" t="s">
        <v>48</v>
      </c>
      <c r="S33" s="20"/>
      <c r="T33" s="63"/>
      <c r="U33" s="64">
        <v>5</v>
      </c>
      <c r="V33" s="65">
        <v>5.04</v>
      </c>
      <c r="W33" s="64">
        <v>5.0999999999999996</v>
      </c>
      <c r="X33" s="64">
        <v>90</v>
      </c>
      <c r="Y33" s="64">
        <f t="shared" si="7"/>
        <v>315</v>
      </c>
      <c r="Z33" s="64">
        <v>1000</v>
      </c>
      <c r="AA33" s="29"/>
      <c r="AB33" s="29"/>
      <c r="AC33" s="29"/>
      <c r="AD33" s="26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>
      <c r="A34" s="92"/>
      <c r="B34" s="93"/>
      <c r="C34" s="94"/>
      <c r="D34" s="94"/>
      <c r="E34" s="94"/>
      <c r="F34" s="94"/>
      <c r="G34" s="73"/>
      <c r="H34" s="3"/>
      <c r="I34" s="95"/>
      <c r="J34" s="3"/>
      <c r="K34" s="73"/>
      <c r="L34" s="73"/>
      <c r="M34" s="73"/>
      <c r="N34" s="96"/>
      <c r="O34" s="97"/>
      <c r="P34" s="73"/>
      <c r="Q34" s="73"/>
      <c r="R34" s="98"/>
      <c r="S34" s="20"/>
      <c r="T34" s="63"/>
      <c r="U34" s="64"/>
      <c r="V34" s="65"/>
      <c r="W34" s="64"/>
      <c r="X34" s="64"/>
      <c r="Y34" s="64"/>
      <c r="Z34" s="64"/>
      <c r="AA34" s="29"/>
      <c r="AB34" s="29"/>
      <c r="AC34" s="29"/>
      <c r="AD34" s="26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>
      <c r="A35" s="92"/>
      <c r="B35" s="99"/>
      <c r="C35" s="100"/>
      <c r="D35" s="100"/>
      <c r="E35" s="94"/>
      <c r="F35" s="94"/>
      <c r="G35" s="73"/>
      <c r="H35" s="3"/>
      <c r="I35" s="95"/>
      <c r="J35" s="3"/>
      <c r="K35" s="73"/>
      <c r="L35" s="73"/>
      <c r="M35" s="73"/>
      <c r="N35" s="101"/>
      <c r="O35" s="73"/>
      <c r="P35" s="73"/>
      <c r="Q35" s="102"/>
      <c r="R35" s="98"/>
      <c r="S35" s="20"/>
      <c r="T35" s="63"/>
      <c r="U35" s="64"/>
      <c r="V35" s="65"/>
      <c r="W35" s="64"/>
      <c r="X35" s="64"/>
      <c r="Y35" s="64"/>
      <c r="Z35" s="64"/>
      <c r="AA35" s="29"/>
      <c r="AB35" s="29"/>
      <c r="AC35" s="29"/>
      <c r="AD35" s="26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>
      <c r="A36" s="103"/>
      <c r="B36" s="104"/>
      <c r="C36" s="103"/>
      <c r="D36" s="103"/>
      <c r="E36" s="103"/>
      <c r="F36" s="94"/>
      <c r="G36" s="73"/>
      <c r="H36" s="3"/>
      <c r="I36" s="95"/>
      <c r="J36" s="3"/>
      <c r="K36" s="73"/>
      <c r="L36" s="73"/>
      <c r="M36" s="73"/>
      <c r="N36" s="101"/>
      <c r="O36" s="73"/>
      <c r="P36" s="73"/>
      <c r="Q36" s="73"/>
      <c r="R36" s="98"/>
      <c r="S36" s="20"/>
      <c r="T36" s="105"/>
      <c r="U36" s="64"/>
      <c r="V36" s="65"/>
      <c r="W36" s="64"/>
      <c r="X36" s="64"/>
      <c r="Y36" s="64"/>
      <c r="Z36" s="64"/>
      <c r="AA36" s="24"/>
      <c r="AB36" s="24"/>
      <c r="AC36" s="24"/>
      <c r="AD36" s="24"/>
    </row>
    <row r="37" spans="1:48">
      <c r="A37" s="103"/>
      <c r="B37" s="103"/>
      <c r="C37" s="103"/>
      <c r="D37" s="103"/>
      <c r="E37" s="103"/>
      <c r="F37" s="94"/>
      <c r="G37" s="73"/>
      <c r="H37" s="3"/>
      <c r="I37" s="95"/>
      <c r="J37" s="3"/>
      <c r="K37" s="73"/>
      <c r="L37" s="73"/>
      <c r="M37" s="73"/>
      <c r="N37" s="101"/>
      <c r="O37" s="73"/>
      <c r="P37" s="73"/>
      <c r="Q37" s="73"/>
      <c r="R37" s="98"/>
      <c r="S37" s="20"/>
      <c r="T37" s="105"/>
      <c r="U37" s="64"/>
      <c r="V37" s="65"/>
      <c r="W37" s="64"/>
      <c r="X37" s="64"/>
      <c r="Y37" s="64"/>
      <c r="Z37" s="64"/>
      <c r="AA37" s="24"/>
      <c r="AB37" s="24"/>
      <c r="AC37" s="24"/>
      <c r="AD37" s="24"/>
    </row>
    <row r="38" spans="1:48">
      <c r="A38" s="106" t="s">
        <v>425</v>
      </c>
      <c r="B38" s="74" t="s">
        <v>55</v>
      </c>
      <c r="C38" s="68" t="s">
        <v>56</v>
      </c>
      <c r="D38" s="75">
        <v>47011</v>
      </c>
      <c r="E38" s="75">
        <v>46910</v>
      </c>
      <c r="F38" s="68">
        <f>IF((D38&gt;E38),(D38-E38),(0))/1</f>
        <v>101</v>
      </c>
      <c r="G38" s="69">
        <f t="shared" si="0"/>
        <v>500</v>
      </c>
      <c r="H38" s="4">
        <f t="shared" si="1"/>
        <v>1</v>
      </c>
      <c r="I38" s="70">
        <f t="shared" si="12"/>
        <v>5.04</v>
      </c>
      <c r="J38" s="4">
        <f t="shared" si="4"/>
        <v>0</v>
      </c>
      <c r="K38" s="69">
        <f t="shared" si="2"/>
        <v>0</v>
      </c>
      <c r="L38" s="69">
        <f>(G38+I38+K38)*1</f>
        <v>505.04</v>
      </c>
      <c r="M38" s="69">
        <f t="shared" si="5"/>
        <v>505.04</v>
      </c>
      <c r="N38" s="71">
        <f>IF((Y38&gt;0),Y38,130)*1</f>
        <v>270</v>
      </c>
      <c r="O38" s="69">
        <f t="shared" si="6"/>
        <v>0</v>
      </c>
      <c r="P38" s="69">
        <v>0</v>
      </c>
      <c r="Q38" s="69">
        <f>IF((M38&gt;0),(M38+N38+P38),(Y38)+(P38))</f>
        <v>775.04</v>
      </c>
      <c r="R38" s="72" t="s">
        <v>48</v>
      </c>
      <c r="S38" s="20"/>
      <c r="T38" s="105"/>
      <c r="U38" s="64">
        <v>5</v>
      </c>
      <c r="V38" s="65">
        <v>5.04</v>
      </c>
      <c r="W38" s="64">
        <v>5.0999999999999996</v>
      </c>
      <c r="X38" s="64">
        <v>90</v>
      </c>
      <c r="Y38" s="64">
        <f>3*90</f>
        <v>270</v>
      </c>
      <c r="Z38" s="64">
        <v>850</v>
      </c>
      <c r="AA38" s="24"/>
      <c r="AB38" s="24"/>
      <c r="AC38" s="24"/>
      <c r="AD38" s="24"/>
    </row>
    <row r="39" spans="1:48">
      <c r="A39" s="106"/>
      <c r="B39" s="74" t="s">
        <v>598</v>
      </c>
      <c r="C39" s="68" t="s">
        <v>57</v>
      </c>
      <c r="D39" s="68">
        <v>33251</v>
      </c>
      <c r="E39" s="68">
        <v>32860</v>
      </c>
      <c r="F39" s="68">
        <f t="shared" ref="F39:F41" si="20">IF((D39&gt;E39),(D39-E39),(0))/1</f>
        <v>391</v>
      </c>
      <c r="G39" s="69">
        <f t="shared" si="0"/>
        <v>500</v>
      </c>
      <c r="H39" s="4">
        <f t="shared" si="1"/>
        <v>291</v>
      </c>
      <c r="I39" s="70">
        <f t="shared" si="12"/>
        <v>504</v>
      </c>
      <c r="J39" s="4">
        <f t="shared" si="4"/>
        <v>191</v>
      </c>
      <c r="K39" s="69">
        <f t="shared" si="2"/>
        <v>974.09999999999991</v>
      </c>
      <c r="L39" s="69">
        <f t="shared" ref="L39:L41" si="21">(G39+I39+K39)*1</f>
        <v>1978.1</v>
      </c>
      <c r="M39" s="69">
        <f>L39*50%</f>
        <v>989.05</v>
      </c>
      <c r="N39" s="71">
        <f t="shared" ref="N39:N43" si="22">IF((Y39&gt;0),Y39,130)*1</f>
        <v>270</v>
      </c>
      <c r="O39" s="69">
        <f t="shared" si="6"/>
        <v>0</v>
      </c>
      <c r="P39" s="69">
        <v>0</v>
      </c>
      <c r="Q39" s="69">
        <f t="shared" ref="Q39:Q44" si="23">IF((M39&gt;0),(M39+N39+P39),(Y39)+(P39))</f>
        <v>1259.05</v>
      </c>
      <c r="R39" s="72" t="s">
        <v>48</v>
      </c>
      <c r="S39" s="107"/>
      <c r="T39" s="105"/>
      <c r="U39" s="64">
        <v>5</v>
      </c>
      <c r="V39" s="65">
        <v>5.04</v>
      </c>
      <c r="W39" s="64">
        <v>5.0999999999999996</v>
      </c>
      <c r="X39" s="64">
        <v>90</v>
      </c>
      <c r="Y39" s="64">
        <f t="shared" ref="Y39:Y71" si="24">3*90</f>
        <v>270</v>
      </c>
      <c r="Z39" s="64">
        <v>850</v>
      </c>
      <c r="AA39" s="24"/>
      <c r="AB39" s="24"/>
      <c r="AC39" s="24"/>
      <c r="AD39" s="24"/>
    </row>
    <row r="40" spans="1:48">
      <c r="A40" s="106"/>
      <c r="B40" s="108" t="s">
        <v>427</v>
      </c>
      <c r="C40" s="75" t="s">
        <v>58</v>
      </c>
      <c r="D40" s="75">
        <v>35572</v>
      </c>
      <c r="E40" s="75">
        <v>35389</v>
      </c>
      <c r="F40" s="68">
        <f>IF((D40&gt;E40),(D40-E40),(0))/1</f>
        <v>183</v>
      </c>
      <c r="G40" s="69">
        <f t="shared" si="0"/>
        <v>500</v>
      </c>
      <c r="H40" s="4">
        <f t="shared" si="1"/>
        <v>83</v>
      </c>
      <c r="I40" s="70">
        <f t="shared" si="12"/>
        <v>418.32</v>
      </c>
      <c r="J40" s="4">
        <f t="shared" si="4"/>
        <v>0</v>
      </c>
      <c r="K40" s="69">
        <f t="shared" si="2"/>
        <v>0</v>
      </c>
      <c r="L40" s="69">
        <f>(G40+I40+K40)*1</f>
        <v>918.31999999999994</v>
      </c>
      <c r="M40" s="69">
        <f t="shared" si="5"/>
        <v>918.31999999999994</v>
      </c>
      <c r="N40" s="71">
        <f t="shared" si="22"/>
        <v>270</v>
      </c>
      <c r="O40" s="69">
        <f t="shared" si="6"/>
        <v>0</v>
      </c>
      <c r="P40" s="69">
        <v>0</v>
      </c>
      <c r="Q40" s="69">
        <f t="shared" si="23"/>
        <v>1188.32</v>
      </c>
      <c r="R40" s="72" t="s">
        <v>48</v>
      </c>
      <c r="S40" s="20"/>
      <c r="T40" s="105"/>
      <c r="U40" s="64">
        <v>5</v>
      </c>
      <c r="V40" s="65">
        <v>5.04</v>
      </c>
      <c r="W40" s="64">
        <v>5.0999999999999996</v>
      </c>
      <c r="X40" s="64">
        <v>90</v>
      </c>
      <c r="Y40" s="64">
        <f t="shared" si="24"/>
        <v>270</v>
      </c>
      <c r="Z40" s="64">
        <v>850</v>
      </c>
      <c r="AA40" s="24"/>
      <c r="AB40" s="24"/>
      <c r="AC40" s="24"/>
      <c r="AD40" s="24"/>
    </row>
    <row r="41" spans="1:48">
      <c r="A41" s="106"/>
      <c r="B41" s="74" t="s">
        <v>576</v>
      </c>
      <c r="C41" s="68" t="s">
        <v>59</v>
      </c>
      <c r="D41" s="68">
        <v>38870</v>
      </c>
      <c r="E41" s="68">
        <v>38586</v>
      </c>
      <c r="F41" s="68">
        <f t="shared" si="20"/>
        <v>284</v>
      </c>
      <c r="G41" s="69">
        <f t="shared" si="0"/>
        <v>500</v>
      </c>
      <c r="H41" s="4">
        <f t="shared" si="1"/>
        <v>184</v>
      </c>
      <c r="I41" s="70">
        <f t="shared" si="12"/>
        <v>504</v>
      </c>
      <c r="J41" s="4">
        <f t="shared" si="4"/>
        <v>84</v>
      </c>
      <c r="K41" s="69">
        <f t="shared" si="2"/>
        <v>428.4</v>
      </c>
      <c r="L41" s="69">
        <f t="shared" si="21"/>
        <v>1432.4</v>
      </c>
      <c r="M41" s="69">
        <f t="shared" si="5"/>
        <v>1432.4</v>
      </c>
      <c r="N41" s="71">
        <f t="shared" si="22"/>
        <v>270</v>
      </c>
      <c r="O41" s="69">
        <f t="shared" si="6"/>
        <v>0</v>
      </c>
      <c r="P41" s="69">
        <v>0</v>
      </c>
      <c r="Q41" s="69">
        <f t="shared" si="23"/>
        <v>1702.4</v>
      </c>
      <c r="R41" s="72" t="s">
        <v>48</v>
      </c>
      <c r="S41" s="20"/>
      <c r="T41" s="105"/>
      <c r="U41" s="64">
        <v>5</v>
      </c>
      <c r="V41" s="65">
        <v>5.04</v>
      </c>
      <c r="W41" s="64">
        <v>5.0999999999999996</v>
      </c>
      <c r="X41" s="64">
        <v>90</v>
      </c>
      <c r="Y41" s="64">
        <f t="shared" si="24"/>
        <v>270</v>
      </c>
      <c r="Z41" s="64">
        <v>850</v>
      </c>
      <c r="AA41" s="24"/>
      <c r="AB41" s="24"/>
      <c r="AC41" s="24"/>
      <c r="AD41" s="24"/>
    </row>
    <row r="42" spans="1:48">
      <c r="A42" s="106"/>
      <c r="B42" s="74" t="s">
        <v>554</v>
      </c>
      <c r="C42" s="68" t="s">
        <v>60</v>
      </c>
      <c r="D42" s="68">
        <v>5088</v>
      </c>
      <c r="E42" s="68">
        <v>4677</v>
      </c>
      <c r="F42" s="68">
        <f t="shared" ref="F42:F45" si="25">IF((D42&gt;E42),(D42-E42),(0))/1</f>
        <v>411</v>
      </c>
      <c r="G42" s="69">
        <f t="shared" si="0"/>
        <v>500</v>
      </c>
      <c r="H42" s="4">
        <f t="shared" si="1"/>
        <v>311</v>
      </c>
      <c r="I42" s="70">
        <f t="shared" si="12"/>
        <v>504</v>
      </c>
      <c r="J42" s="4">
        <f t="shared" si="4"/>
        <v>211</v>
      </c>
      <c r="K42" s="69">
        <f t="shared" si="2"/>
        <v>1076.0999999999999</v>
      </c>
      <c r="L42" s="69">
        <f t="shared" ref="L42:L45" si="26">(G42+I42+K42)*1</f>
        <v>2080.1</v>
      </c>
      <c r="M42" s="69">
        <f t="shared" si="5"/>
        <v>2080.1</v>
      </c>
      <c r="N42" s="71">
        <f t="shared" si="22"/>
        <v>270</v>
      </c>
      <c r="O42" s="69">
        <f t="shared" si="6"/>
        <v>0</v>
      </c>
      <c r="P42" s="69">
        <v>0</v>
      </c>
      <c r="Q42" s="69">
        <f t="shared" si="23"/>
        <v>2350.1</v>
      </c>
      <c r="R42" s="72" t="s">
        <v>48</v>
      </c>
      <c r="S42" s="20"/>
      <c r="T42" s="105"/>
      <c r="U42" s="64">
        <v>5</v>
      </c>
      <c r="V42" s="65">
        <v>5.04</v>
      </c>
      <c r="W42" s="64">
        <v>5.0999999999999996</v>
      </c>
      <c r="X42" s="64">
        <v>90</v>
      </c>
      <c r="Y42" s="64">
        <f t="shared" si="24"/>
        <v>270</v>
      </c>
      <c r="Z42" s="64">
        <v>850</v>
      </c>
      <c r="AA42" s="24"/>
      <c r="AB42" s="24"/>
      <c r="AC42" s="24"/>
      <c r="AD42" s="24"/>
    </row>
    <row r="43" spans="1:48">
      <c r="A43" s="106"/>
      <c r="B43" s="74" t="s">
        <v>61</v>
      </c>
      <c r="C43" s="68" t="s">
        <v>62</v>
      </c>
      <c r="D43" s="68">
        <v>22402</v>
      </c>
      <c r="E43" s="68">
        <v>22147</v>
      </c>
      <c r="F43" s="68">
        <f>IF((D43&gt;E43),(D43-E43),(0))/1</f>
        <v>255</v>
      </c>
      <c r="G43" s="69">
        <f t="shared" si="0"/>
        <v>500</v>
      </c>
      <c r="H43" s="4">
        <f t="shared" si="1"/>
        <v>155</v>
      </c>
      <c r="I43" s="70">
        <f t="shared" si="12"/>
        <v>504</v>
      </c>
      <c r="J43" s="4">
        <f t="shared" si="4"/>
        <v>55</v>
      </c>
      <c r="K43" s="69">
        <f t="shared" si="2"/>
        <v>280.5</v>
      </c>
      <c r="L43" s="69">
        <f>(G43+I43+K43)*1</f>
        <v>1284.5</v>
      </c>
      <c r="M43" s="69">
        <f t="shared" si="5"/>
        <v>1284.5</v>
      </c>
      <c r="N43" s="71">
        <f t="shared" si="22"/>
        <v>270</v>
      </c>
      <c r="O43" s="69">
        <f t="shared" si="6"/>
        <v>0</v>
      </c>
      <c r="P43" s="69">
        <v>0</v>
      </c>
      <c r="Q43" s="69">
        <f t="shared" si="23"/>
        <v>1554.5</v>
      </c>
      <c r="R43" s="72" t="s">
        <v>48</v>
      </c>
      <c r="S43" s="20"/>
      <c r="T43" s="105"/>
      <c r="U43" s="64">
        <v>5</v>
      </c>
      <c r="V43" s="65">
        <v>5.04</v>
      </c>
      <c r="W43" s="64">
        <v>5.0999999999999996</v>
      </c>
      <c r="X43" s="64">
        <v>90</v>
      </c>
      <c r="Y43" s="64">
        <f t="shared" si="24"/>
        <v>270</v>
      </c>
      <c r="Z43" s="64">
        <v>850</v>
      </c>
      <c r="AA43" s="24"/>
      <c r="AB43" s="24"/>
      <c r="AC43" s="24"/>
      <c r="AD43" s="24"/>
    </row>
    <row r="44" spans="1:48">
      <c r="A44" s="106"/>
      <c r="B44" s="74" t="s">
        <v>459</v>
      </c>
      <c r="C44" s="109" t="s">
        <v>63</v>
      </c>
      <c r="D44" s="110">
        <v>5292</v>
      </c>
      <c r="E44" s="110">
        <v>5213</v>
      </c>
      <c r="F44" s="110">
        <f t="shared" si="25"/>
        <v>79</v>
      </c>
      <c r="G44" s="111">
        <f t="shared" si="0"/>
        <v>395</v>
      </c>
      <c r="H44" s="6">
        <f t="shared" si="1"/>
        <v>0</v>
      </c>
      <c r="I44" s="112">
        <f t="shared" si="12"/>
        <v>0</v>
      </c>
      <c r="J44" s="6">
        <f t="shared" si="4"/>
        <v>0</v>
      </c>
      <c r="K44" s="111">
        <f t="shared" si="2"/>
        <v>0</v>
      </c>
      <c r="L44" s="111">
        <f t="shared" si="26"/>
        <v>395</v>
      </c>
      <c r="M44" s="111">
        <f t="shared" si="5"/>
        <v>395</v>
      </c>
      <c r="N44" s="113">
        <f>IF((Y44&gt;0),Y44,130)*1</f>
        <v>270</v>
      </c>
      <c r="O44" s="111">
        <f t="shared" si="6"/>
        <v>0</v>
      </c>
      <c r="P44" s="69">
        <v>0</v>
      </c>
      <c r="Q44" s="69">
        <f t="shared" si="23"/>
        <v>665</v>
      </c>
      <c r="R44" s="72" t="s">
        <v>48</v>
      </c>
      <c r="S44" s="20"/>
      <c r="T44" s="105"/>
      <c r="U44" s="64">
        <v>5</v>
      </c>
      <c r="V44" s="65">
        <v>5.04</v>
      </c>
      <c r="W44" s="64">
        <v>5.0999999999999996</v>
      </c>
      <c r="X44" s="64">
        <v>90</v>
      </c>
      <c r="Y44" s="64">
        <f t="shared" si="24"/>
        <v>270</v>
      </c>
      <c r="Z44" s="64">
        <v>850</v>
      </c>
      <c r="AA44" s="24"/>
      <c r="AB44" s="24"/>
      <c r="AC44" s="24"/>
      <c r="AD44" s="24"/>
    </row>
    <row r="45" spans="1:48">
      <c r="A45" s="106"/>
      <c r="B45" s="74" t="s">
        <v>344</v>
      </c>
      <c r="C45" s="75" t="s">
        <v>64</v>
      </c>
      <c r="D45" s="75">
        <v>31354</v>
      </c>
      <c r="E45" s="75">
        <v>30975</v>
      </c>
      <c r="F45" s="68">
        <f t="shared" si="25"/>
        <v>379</v>
      </c>
      <c r="G45" s="69">
        <f t="shared" si="0"/>
        <v>500</v>
      </c>
      <c r="H45" s="4">
        <f t="shared" si="1"/>
        <v>279</v>
      </c>
      <c r="I45" s="70">
        <f t="shared" si="12"/>
        <v>504</v>
      </c>
      <c r="J45" s="4">
        <f t="shared" si="4"/>
        <v>179</v>
      </c>
      <c r="K45" s="69">
        <f t="shared" si="2"/>
        <v>912.9</v>
      </c>
      <c r="L45" s="69">
        <f t="shared" si="26"/>
        <v>1916.9</v>
      </c>
      <c r="M45" s="69">
        <f t="shared" si="5"/>
        <v>1916.9</v>
      </c>
      <c r="N45" s="71">
        <f>IF((Y45&gt;0),Y45,130)*1</f>
        <v>270</v>
      </c>
      <c r="O45" s="69">
        <f t="shared" si="6"/>
        <v>0</v>
      </c>
      <c r="P45" s="69">
        <v>0</v>
      </c>
      <c r="Q45" s="69">
        <f>IF((M45&gt;0),(M45+N45+P45),(Y45)+(P45))</f>
        <v>2186.9</v>
      </c>
      <c r="R45" s="72" t="s">
        <v>48</v>
      </c>
      <c r="S45" s="20"/>
      <c r="T45" s="105"/>
      <c r="U45" s="64">
        <v>5</v>
      </c>
      <c r="V45" s="65">
        <v>5.04</v>
      </c>
      <c r="W45" s="64">
        <v>5.0999999999999996</v>
      </c>
      <c r="X45" s="64">
        <v>90</v>
      </c>
      <c r="Y45" s="64">
        <f t="shared" si="24"/>
        <v>270</v>
      </c>
      <c r="Z45" s="64">
        <v>850</v>
      </c>
      <c r="AA45" s="24"/>
      <c r="AB45" s="24"/>
      <c r="AC45" s="24"/>
      <c r="AD45" s="24"/>
    </row>
    <row r="46" spans="1:48">
      <c r="A46" s="106"/>
      <c r="B46" s="74" t="s">
        <v>341</v>
      </c>
      <c r="C46" s="68" t="s">
        <v>65</v>
      </c>
      <c r="D46" s="68">
        <v>75797</v>
      </c>
      <c r="E46" s="68">
        <v>75364</v>
      </c>
      <c r="F46" s="68">
        <f>IF((D46&gt;E46),(D46-E46),(0))/1</f>
        <v>433</v>
      </c>
      <c r="G46" s="69">
        <f t="shared" si="0"/>
        <v>500</v>
      </c>
      <c r="H46" s="4">
        <f t="shared" si="1"/>
        <v>333</v>
      </c>
      <c r="I46" s="70">
        <f t="shared" si="12"/>
        <v>504</v>
      </c>
      <c r="J46" s="4">
        <f t="shared" si="4"/>
        <v>233</v>
      </c>
      <c r="K46" s="69">
        <f t="shared" si="2"/>
        <v>1188.3</v>
      </c>
      <c r="L46" s="69">
        <f>(G46+I46+K46)*1</f>
        <v>2192.3000000000002</v>
      </c>
      <c r="M46" s="69">
        <f t="shared" si="5"/>
        <v>2192.3000000000002</v>
      </c>
      <c r="N46" s="71">
        <f t="shared" ref="N46:N71" si="27">IF((Y46&gt;0),Y46,130)*1</f>
        <v>270</v>
      </c>
      <c r="O46" s="69">
        <f t="shared" si="6"/>
        <v>0</v>
      </c>
      <c r="P46" s="69">
        <v>0</v>
      </c>
      <c r="Q46" s="69">
        <f t="shared" ref="Q46:Q71" si="28">IF((M46&gt;0),(M46+N46+P46),(Y46)+(P46))</f>
        <v>2462.3000000000002</v>
      </c>
      <c r="R46" s="72" t="s">
        <v>48</v>
      </c>
      <c r="S46" s="20"/>
      <c r="T46" s="105"/>
      <c r="U46" s="64">
        <v>5</v>
      </c>
      <c r="V46" s="65">
        <v>5.04</v>
      </c>
      <c r="W46" s="64">
        <v>5.0999999999999996</v>
      </c>
      <c r="X46" s="64">
        <v>90</v>
      </c>
      <c r="Y46" s="64">
        <f t="shared" si="24"/>
        <v>270</v>
      </c>
      <c r="Z46" s="64">
        <v>850</v>
      </c>
      <c r="AA46" s="24"/>
      <c r="AB46" s="24"/>
      <c r="AC46" s="24"/>
      <c r="AD46" s="24"/>
    </row>
    <row r="47" spans="1:48">
      <c r="A47" s="106"/>
      <c r="B47" s="74" t="s">
        <v>66</v>
      </c>
      <c r="C47" s="68" t="s">
        <v>67</v>
      </c>
      <c r="D47" s="68">
        <v>10271</v>
      </c>
      <c r="E47" s="68">
        <v>10040</v>
      </c>
      <c r="F47" s="68">
        <f>IF((D47&gt;E47),(D47-E47),(0))/1</f>
        <v>231</v>
      </c>
      <c r="G47" s="69">
        <f t="shared" si="0"/>
        <v>500</v>
      </c>
      <c r="H47" s="4">
        <f t="shared" si="1"/>
        <v>131</v>
      </c>
      <c r="I47" s="70">
        <f t="shared" si="12"/>
        <v>504</v>
      </c>
      <c r="J47" s="4">
        <f t="shared" si="4"/>
        <v>31</v>
      </c>
      <c r="K47" s="69">
        <f t="shared" si="2"/>
        <v>158.1</v>
      </c>
      <c r="L47" s="69">
        <f>(G47+I47+K47)*1</f>
        <v>1162.0999999999999</v>
      </c>
      <c r="M47" s="69">
        <f t="shared" si="5"/>
        <v>1162.0999999999999</v>
      </c>
      <c r="N47" s="71">
        <f t="shared" si="27"/>
        <v>270</v>
      </c>
      <c r="O47" s="69">
        <f t="shared" si="6"/>
        <v>0</v>
      </c>
      <c r="P47" s="69">
        <v>0</v>
      </c>
      <c r="Q47" s="69">
        <f t="shared" si="28"/>
        <v>1432.1</v>
      </c>
      <c r="R47" s="72" t="s">
        <v>48</v>
      </c>
      <c r="S47" s="20"/>
      <c r="T47" s="105"/>
      <c r="U47" s="64">
        <v>5</v>
      </c>
      <c r="V47" s="65">
        <v>5.04</v>
      </c>
      <c r="W47" s="64">
        <v>5.0999999999999996</v>
      </c>
      <c r="X47" s="64">
        <v>90</v>
      </c>
      <c r="Y47" s="64">
        <f t="shared" si="24"/>
        <v>270</v>
      </c>
      <c r="Z47" s="64">
        <v>850</v>
      </c>
      <c r="AA47" s="24"/>
      <c r="AB47" s="24"/>
      <c r="AC47" s="24"/>
      <c r="AD47" s="24"/>
    </row>
    <row r="48" spans="1:48">
      <c r="A48" s="106"/>
      <c r="B48" s="74" t="s">
        <v>97</v>
      </c>
      <c r="C48" s="68" t="s">
        <v>68</v>
      </c>
      <c r="D48" s="80"/>
      <c r="E48" s="80"/>
      <c r="F48" s="80">
        <f t="shared" ref="F48:F71" si="29">IF((D48&gt;E48),(D48-E48),(0))/1</f>
        <v>0</v>
      </c>
      <c r="G48" s="81">
        <f t="shared" si="0"/>
        <v>0</v>
      </c>
      <c r="H48" s="5">
        <f t="shared" si="1"/>
        <v>0</v>
      </c>
      <c r="I48" s="82">
        <f t="shared" si="12"/>
        <v>0</v>
      </c>
      <c r="J48" s="5">
        <f t="shared" si="4"/>
        <v>0</v>
      </c>
      <c r="K48" s="81">
        <f t="shared" si="2"/>
        <v>0</v>
      </c>
      <c r="L48" s="81">
        <f t="shared" ref="L48:L71" si="30">(G48+I48+K48)*1</f>
        <v>0</v>
      </c>
      <c r="M48" s="81">
        <f t="shared" si="5"/>
        <v>0</v>
      </c>
      <c r="N48" s="83">
        <f t="shared" si="27"/>
        <v>270</v>
      </c>
      <c r="O48" s="81">
        <f>IF((F48&gt;0),0,(Y48))</f>
        <v>270</v>
      </c>
      <c r="P48" s="81">
        <v>0</v>
      </c>
      <c r="Q48" s="81">
        <f t="shared" si="28"/>
        <v>270</v>
      </c>
      <c r="R48" s="72" t="s">
        <v>48</v>
      </c>
      <c r="S48" s="20"/>
      <c r="T48" s="105"/>
      <c r="U48" s="64">
        <v>5</v>
      </c>
      <c r="V48" s="65">
        <v>5.04</v>
      </c>
      <c r="W48" s="64">
        <v>5.0999999999999996</v>
      </c>
      <c r="X48" s="64">
        <v>90</v>
      </c>
      <c r="Y48" s="64">
        <f t="shared" si="24"/>
        <v>270</v>
      </c>
      <c r="Z48" s="64">
        <v>850</v>
      </c>
      <c r="AA48" s="24"/>
      <c r="AB48" s="24"/>
      <c r="AC48" s="24"/>
      <c r="AD48" s="24"/>
    </row>
    <row r="49" spans="1:30">
      <c r="A49" s="106"/>
      <c r="B49" s="74" t="s">
        <v>69</v>
      </c>
      <c r="C49" s="68" t="s">
        <v>70</v>
      </c>
      <c r="D49" s="68">
        <v>79861</v>
      </c>
      <c r="E49" s="68">
        <v>79717</v>
      </c>
      <c r="F49" s="68">
        <f t="shared" ref="F49:F57" si="31">IF((D49&gt;E49),(D49-E49),(0))/1</f>
        <v>144</v>
      </c>
      <c r="G49" s="69">
        <f t="shared" si="0"/>
        <v>500</v>
      </c>
      <c r="H49" s="4">
        <f t="shared" si="1"/>
        <v>44</v>
      </c>
      <c r="I49" s="70">
        <f t="shared" si="12"/>
        <v>221.76</v>
      </c>
      <c r="J49" s="4">
        <f t="shared" si="4"/>
        <v>0</v>
      </c>
      <c r="K49" s="69">
        <f t="shared" si="2"/>
        <v>0</v>
      </c>
      <c r="L49" s="69">
        <f t="shared" ref="L49:L57" si="32">(G49+I49+K49)*1</f>
        <v>721.76</v>
      </c>
      <c r="M49" s="69">
        <f t="shared" si="5"/>
        <v>721.76</v>
      </c>
      <c r="N49" s="71">
        <f t="shared" si="27"/>
        <v>270</v>
      </c>
      <c r="O49" s="69">
        <f t="shared" si="6"/>
        <v>0</v>
      </c>
      <c r="P49" s="69">
        <v>0</v>
      </c>
      <c r="Q49" s="69">
        <f t="shared" si="28"/>
        <v>991.76</v>
      </c>
      <c r="R49" s="72" t="s">
        <v>48</v>
      </c>
      <c r="S49" s="20"/>
      <c r="T49" s="105"/>
      <c r="U49" s="64">
        <v>5</v>
      </c>
      <c r="V49" s="65">
        <v>5.04</v>
      </c>
      <c r="W49" s="64">
        <v>5.0999999999999996</v>
      </c>
      <c r="X49" s="64">
        <v>90</v>
      </c>
      <c r="Y49" s="64">
        <f t="shared" si="24"/>
        <v>270</v>
      </c>
      <c r="Z49" s="64">
        <v>850</v>
      </c>
      <c r="AA49" s="24"/>
      <c r="AB49" s="24"/>
      <c r="AC49" s="24"/>
      <c r="AD49" s="24"/>
    </row>
    <row r="50" spans="1:30">
      <c r="A50" s="106"/>
      <c r="B50" s="74" t="s">
        <v>71</v>
      </c>
      <c r="C50" s="68" t="s">
        <v>72</v>
      </c>
      <c r="D50" s="68">
        <v>75803</v>
      </c>
      <c r="E50" s="68">
        <v>75263</v>
      </c>
      <c r="F50" s="68">
        <f t="shared" si="31"/>
        <v>540</v>
      </c>
      <c r="G50" s="69">
        <f t="shared" si="0"/>
        <v>500</v>
      </c>
      <c r="H50" s="4">
        <f t="shared" si="1"/>
        <v>440</v>
      </c>
      <c r="I50" s="70">
        <f t="shared" si="12"/>
        <v>504</v>
      </c>
      <c r="J50" s="4">
        <f t="shared" si="4"/>
        <v>340</v>
      </c>
      <c r="K50" s="69">
        <f t="shared" si="2"/>
        <v>1733.9999999999998</v>
      </c>
      <c r="L50" s="69">
        <f t="shared" si="32"/>
        <v>2738</v>
      </c>
      <c r="M50" s="69">
        <f t="shared" si="5"/>
        <v>2738</v>
      </c>
      <c r="N50" s="71">
        <f t="shared" si="27"/>
        <v>270</v>
      </c>
      <c r="O50" s="69">
        <f t="shared" si="6"/>
        <v>0</v>
      </c>
      <c r="P50" s="69">
        <v>0</v>
      </c>
      <c r="Q50" s="69">
        <f t="shared" si="28"/>
        <v>3008</v>
      </c>
      <c r="R50" s="72" t="s">
        <v>48</v>
      </c>
      <c r="S50" s="20"/>
      <c r="T50" s="105"/>
      <c r="U50" s="64">
        <v>5</v>
      </c>
      <c r="V50" s="65">
        <v>5.04</v>
      </c>
      <c r="W50" s="64">
        <v>5.0999999999999996</v>
      </c>
      <c r="X50" s="64">
        <v>90</v>
      </c>
      <c r="Y50" s="64">
        <f t="shared" si="24"/>
        <v>270</v>
      </c>
      <c r="Z50" s="64">
        <v>850</v>
      </c>
      <c r="AA50" s="24"/>
      <c r="AB50" s="24"/>
      <c r="AC50" s="24"/>
      <c r="AD50" s="24"/>
    </row>
    <row r="51" spans="1:30">
      <c r="A51" s="106"/>
      <c r="B51" s="74" t="s">
        <v>473</v>
      </c>
      <c r="C51" s="68" t="s">
        <v>73</v>
      </c>
      <c r="D51" s="68">
        <v>71295</v>
      </c>
      <c r="E51" s="68">
        <v>70616</v>
      </c>
      <c r="F51" s="68">
        <f>IF((D51&gt;E51),(D51-E51),(0))/2</f>
        <v>339.5</v>
      </c>
      <c r="G51" s="69">
        <f t="shared" si="0"/>
        <v>500</v>
      </c>
      <c r="H51" s="4">
        <f t="shared" si="1"/>
        <v>239.5</v>
      </c>
      <c r="I51" s="70">
        <f t="shared" si="12"/>
        <v>504</v>
      </c>
      <c r="J51" s="4">
        <f t="shared" si="4"/>
        <v>139.5</v>
      </c>
      <c r="K51" s="69">
        <f t="shared" si="2"/>
        <v>711.44999999999993</v>
      </c>
      <c r="L51" s="69">
        <f>(G51+I51+K51)*2</f>
        <v>3430.8999999999996</v>
      </c>
      <c r="M51" s="69">
        <f t="shared" si="5"/>
        <v>3430.8999999999996</v>
      </c>
      <c r="N51" s="71">
        <f t="shared" si="27"/>
        <v>270</v>
      </c>
      <c r="O51" s="69">
        <f t="shared" si="6"/>
        <v>0</v>
      </c>
      <c r="P51" s="69">
        <v>0</v>
      </c>
      <c r="Q51" s="69">
        <f t="shared" si="28"/>
        <v>3700.8999999999996</v>
      </c>
      <c r="R51" s="72" t="s">
        <v>577</v>
      </c>
      <c r="S51" s="20"/>
      <c r="T51" s="105"/>
      <c r="U51" s="64">
        <v>5</v>
      </c>
      <c r="V51" s="65">
        <v>5.04</v>
      </c>
      <c r="W51" s="64">
        <v>5.0999999999999996</v>
      </c>
      <c r="X51" s="64">
        <v>90</v>
      </c>
      <c r="Y51" s="64">
        <f t="shared" si="24"/>
        <v>270</v>
      </c>
      <c r="Z51" s="64">
        <v>850</v>
      </c>
      <c r="AA51" s="24"/>
      <c r="AB51" s="24"/>
      <c r="AC51" s="24"/>
      <c r="AD51" s="24"/>
    </row>
    <row r="52" spans="1:30" ht="15" customHeight="1">
      <c r="A52" s="106"/>
      <c r="B52" s="74" t="s">
        <v>97</v>
      </c>
      <c r="C52" s="68" t="s">
        <v>74</v>
      </c>
      <c r="D52" s="80"/>
      <c r="E52" s="80"/>
      <c r="F52" s="80">
        <f t="shared" si="31"/>
        <v>0</v>
      </c>
      <c r="G52" s="81">
        <f t="shared" si="0"/>
        <v>0</v>
      </c>
      <c r="H52" s="5">
        <f t="shared" si="1"/>
        <v>0</v>
      </c>
      <c r="I52" s="82">
        <f t="shared" si="12"/>
        <v>0</v>
      </c>
      <c r="J52" s="5">
        <f t="shared" si="4"/>
        <v>0</v>
      </c>
      <c r="K52" s="81">
        <f t="shared" si="2"/>
        <v>0</v>
      </c>
      <c r="L52" s="81">
        <f t="shared" si="32"/>
        <v>0</v>
      </c>
      <c r="M52" s="81">
        <f t="shared" si="5"/>
        <v>0</v>
      </c>
      <c r="N52" s="83">
        <f t="shared" si="27"/>
        <v>270</v>
      </c>
      <c r="O52" s="81">
        <f t="shared" si="6"/>
        <v>270</v>
      </c>
      <c r="P52" s="81">
        <v>0</v>
      </c>
      <c r="Q52" s="81">
        <f t="shared" si="28"/>
        <v>270</v>
      </c>
      <c r="R52" s="72" t="s">
        <v>48</v>
      </c>
      <c r="S52" s="114"/>
      <c r="T52" s="115"/>
      <c r="U52" s="64">
        <v>5</v>
      </c>
      <c r="V52" s="65">
        <v>5.04</v>
      </c>
      <c r="W52" s="64">
        <v>5.0999999999999996</v>
      </c>
      <c r="X52" s="64">
        <v>90</v>
      </c>
      <c r="Y52" s="64">
        <f t="shared" si="24"/>
        <v>270</v>
      </c>
      <c r="Z52" s="64">
        <v>850</v>
      </c>
      <c r="AA52" s="24"/>
      <c r="AB52" s="24"/>
      <c r="AC52" s="24"/>
      <c r="AD52" s="24"/>
    </row>
    <row r="53" spans="1:30">
      <c r="A53" s="106"/>
      <c r="B53" s="74" t="s">
        <v>329</v>
      </c>
      <c r="C53" s="68" t="s">
        <v>75</v>
      </c>
      <c r="D53" s="68">
        <v>80742</v>
      </c>
      <c r="E53" s="68">
        <v>80668</v>
      </c>
      <c r="F53" s="68">
        <f t="shared" si="31"/>
        <v>74</v>
      </c>
      <c r="G53" s="69">
        <f t="shared" si="0"/>
        <v>370</v>
      </c>
      <c r="H53" s="4">
        <f t="shared" si="1"/>
        <v>0</v>
      </c>
      <c r="I53" s="70">
        <f t="shared" si="12"/>
        <v>0</v>
      </c>
      <c r="J53" s="4">
        <f t="shared" si="4"/>
        <v>0</v>
      </c>
      <c r="K53" s="69">
        <f t="shared" si="2"/>
        <v>0</v>
      </c>
      <c r="L53" s="69">
        <f t="shared" si="32"/>
        <v>370</v>
      </c>
      <c r="M53" s="69">
        <f t="shared" si="5"/>
        <v>370</v>
      </c>
      <c r="N53" s="71">
        <f t="shared" si="27"/>
        <v>270</v>
      </c>
      <c r="O53" s="69">
        <f t="shared" si="6"/>
        <v>0</v>
      </c>
      <c r="P53" s="69">
        <v>0</v>
      </c>
      <c r="Q53" s="69">
        <f t="shared" si="28"/>
        <v>640</v>
      </c>
      <c r="R53" s="72" t="s">
        <v>48</v>
      </c>
      <c r="S53" s="114"/>
      <c r="T53" s="115"/>
      <c r="U53" s="64">
        <v>5</v>
      </c>
      <c r="V53" s="65">
        <v>5.04</v>
      </c>
      <c r="W53" s="64">
        <v>5.0999999999999996</v>
      </c>
      <c r="X53" s="64">
        <v>90</v>
      </c>
      <c r="Y53" s="64">
        <f t="shared" si="24"/>
        <v>270</v>
      </c>
      <c r="Z53" s="64">
        <v>850</v>
      </c>
      <c r="AA53" s="24"/>
      <c r="AB53" s="24"/>
      <c r="AC53" s="24"/>
      <c r="AD53" s="24"/>
    </row>
    <row r="54" spans="1:30">
      <c r="A54" s="106"/>
      <c r="B54" s="74" t="s">
        <v>308</v>
      </c>
      <c r="C54" s="68" t="s">
        <v>76</v>
      </c>
      <c r="D54" s="68">
        <v>882</v>
      </c>
      <c r="E54" s="68">
        <v>690</v>
      </c>
      <c r="F54" s="68">
        <f t="shared" si="31"/>
        <v>192</v>
      </c>
      <c r="G54" s="69">
        <f t="shared" si="0"/>
        <v>500</v>
      </c>
      <c r="H54" s="4">
        <f t="shared" si="1"/>
        <v>92</v>
      </c>
      <c r="I54" s="70">
        <f t="shared" si="12"/>
        <v>463.68</v>
      </c>
      <c r="J54" s="4">
        <f t="shared" si="4"/>
        <v>0</v>
      </c>
      <c r="K54" s="69">
        <f t="shared" si="2"/>
        <v>0</v>
      </c>
      <c r="L54" s="69">
        <f t="shared" si="32"/>
        <v>963.68000000000006</v>
      </c>
      <c r="M54" s="69">
        <f t="shared" si="5"/>
        <v>963.68000000000006</v>
      </c>
      <c r="N54" s="71">
        <f t="shared" si="27"/>
        <v>270</v>
      </c>
      <c r="O54" s="69">
        <f t="shared" si="6"/>
        <v>0</v>
      </c>
      <c r="P54" s="69">
        <v>0</v>
      </c>
      <c r="Q54" s="69">
        <f t="shared" si="28"/>
        <v>1233.68</v>
      </c>
      <c r="R54" s="72" t="s">
        <v>48</v>
      </c>
      <c r="S54" s="20"/>
      <c r="T54" s="105"/>
      <c r="U54" s="64">
        <v>5</v>
      </c>
      <c r="V54" s="65">
        <v>5.04</v>
      </c>
      <c r="W54" s="64">
        <v>5.0999999999999996</v>
      </c>
      <c r="X54" s="64">
        <v>90</v>
      </c>
      <c r="Y54" s="64">
        <f t="shared" si="24"/>
        <v>270</v>
      </c>
      <c r="Z54" s="64">
        <v>850</v>
      </c>
      <c r="AA54" s="24"/>
      <c r="AB54" s="24"/>
      <c r="AC54" s="24"/>
      <c r="AD54" s="24"/>
    </row>
    <row r="55" spans="1:30">
      <c r="A55" s="106"/>
      <c r="B55" s="74" t="s">
        <v>373</v>
      </c>
      <c r="C55" s="68" t="s">
        <v>77</v>
      </c>
      <c r="D55" s="68">
        <v>52092</v>
      </c>
      <c r="E55" s="68">
        <v>52092</v>
      </c>
      <c r="F55" s="68">
        <f t="shared" si="31"/>
        <v>0</v>
      </c>
      <c r="G55" s="69">
        <f t="shared" si="0"/>
        <v>0</v>
      </c>
      <c r="H55" s="4">
        <f t="shared" si="1"/>
        <v>0</v>
      </c>
      <c r="I55" s="70">
        <f t="shared" si="12"/>
        <v>0</v>
      </c>
      <c r="J55" s="4">
        <f t="shared" si="4"/>
        <v>0</v>
      </c>
      <c r="K55" s="69">
        <f t="shared" si="2"/>
        <v>0</v>
      </c>
      <c r="L55" s="69">
        <f t="shared" si="32"/>
        <v>0</v>
      </c>
      <c r="M55" s="69">
        <f t="shared" si="5"/>
        <v>0</v>
      </c>
      <c r="N55" s="71">
        <f t="shared" si="27"/>
        <v>270</v>
      </c>
      <c r="O55" s="69">
        <f t="shared" si="6"/>
        <v>270</v>
      </c>
      <c r="P55" s="69">
        <v>0</v>
      </c>
      <c r="Q55" s="69">
        <f t="shared" si="28"/>
        <v>270</v>
      </c>
      <c r="R55" s="72" t="s">
        <v>586</v>
      </c>
      <c r="S55" s="116"/>
      <c r="T55" s="105"/>
      <c r="U55" s="64">
        <v>5</v>
      </c>
      <c r="V55" s="65">
        <v>5.04</v>
      </c>
      <c r="W55" s="64">
        <v>5.0999999999999996</v>
      </c>
      <c r="X55" s="64">
        <v>90</v>
      </c>
      <c r="Y55" s="64">
        <f t="shared" si="24"/>
        <v>270</v>
      </c>
      <c r="Z55" s="64">
        <v>850</v>
      </c>
      <c r="AA55" s="24"/>
      <c r="AB55" s="24"/>
      <c r="AC55" s="24"/>
      <c r="AD55" s="24"/>
    </row>
    <row r="56" spans="1:30">
      <c r="A56" s="106"/>
      <c r="B56" s="74" t="s">
        <v>78</v>
      </c>
      <c r="C56" s="68" t="s">
        <v>79</v>
      </c>
      <c r="D56" s="68">
        <v>48166</v>
      </c>
      <c r="E56" s="68">
        <v>48102</v>
      </c>
      <c r="F56" s="68">
        <f t="shared" si="31"/>
        <v>64</v>
      </c>
      <c r="G56" s="69">
        <f t="shared" si="0"/>
        <v>320</v>
      </c>
      <c r="H56" s="4">
        <f t="shared" si="1"/>
        <v>0</v>
      </c>
      <c r="I56" s="70">
        <f t="shared" si="12"/>
        <v>0</v>
      </c>
      <c r="J56" s="4">
        <f t="shared" si="4"/>
        <v>0</v>
      </c>
      <c r="K56" s="69">
        <f t="shared" si="2"/>
        <v>0</v>
      </c>
      <c r="L56" s="69">
        <f t="shared" si="32"/>
        <v>320</v>
      </c>
      <c r="M56" s="69">
        <f t="shared" si="5"/>
        <v>320</v>
      </c>
      <c r="N56" s="71">
        <f t="shared" si="27"/>
        <v>270</v>
      </c>
      <c r="O56" s="69">
        <f t="shared" si="6"/>
        <v>0</v>
      </c>
      <c r="P56" s="69">
        <v>0</v>
      </c>
      <c r="Q56" s="69">
        <f t="shared" si="28"/>
        <v>590</v>
      </c>
      <c r="R56" s="72" t="s">
        <v>48</v>
      </c>
      <c r="S56" s="20"/>
      <c r="T56" s="105"/>
      <c r="U56" s="64">
        <v>5</v>
      </c>
      <c r="V56" s="65">
        <v>5.04</v>
      </c>
      <c r="W56" s="64">
        <v>5.0999999999999996</v>
      </c>
      <c r="X56" s="64">
        <v>90</v>
      </c>
      <c r="Y56" s="64">
        <f t="shared" si="24"/>
        <v>270</v>
      </c>
      <c r="Z56" s="64">
        <v>850</v>
      </c>
      <c r="AA56" s="24"/>
      <c r="AB56" s="24"/>
      <c r="AC56" s="24"/>
      <c r="AD56" s="24"/>
    </row>
    <row r="57" spans="1:30">
      <c r="A57" s="106"/>
      <c r="B57" s="74" t="s">
        <v>80</v>
      </c>
      <c r="C57" s="68" t="s">
        <v>81</v>
      </c>
      <c r="D57" s="68">
        <v>62554</v>
      </c>
      <c r="E57" s="68">
        <v>62270</v>
      </c>
      <c r="F57" s="68">
        <f t="shared" si="31"/>
        <v>284</v>
      </c>
      <c r="G57" s="69">
        <f t="shared" si="0"/>
        <v>500</v>
      </c>
      <c r="H57" s="4">
        <f t="shared" si="1"/>
        <v>184</v>
      </c>
      <c r="I57" s="70">
        <f t="shared" si="12"/>
        <v>504</v>
      </c>
      <c r="J57" s="4">
        <f t="shared" si="4"/>
        <v>84</v>
      </c>
      <c r="K57" s="69">
        <f t="shared" si="2"/>
        <v>428.4</v>
      </c>
      <c r="L57" s="69">
        <f t="shared" si="32"/>
        <v>1432.4</v>
      </c>
      <c r="M57" s="69">
        <f t="shared" si="5"/>
        <v>1432.4</v>
      </c>
      <c r="N57" s="71">
        <f t="shared" si="27"/>
        <v>270</v>
      </c>
      <c r="O57" s="69">
        <f t="shared" si="6"/>
        <v>0</v>
      </c>
      <c r="P57" s="69">
        <v>0</v>
      </c>
      <c r="Q57" s="69">
        <f t="shared" si="28"/>
        <v>1702.4</v>
      </c>
      <c r="R57" s="72" t="s">
        <v>48</v>
      </c>
      <c r="S57" s="20"/>
      <c r="T57" s="105"/>
      <c r="U57" s="64">
        <v>5</v>
      </c>
      <c r="V57" s="65">
        <v>5.04</v>
      </c>
      <c r="W57" s="64">
        <v>5.0999999999999996</v>
      </c>
      <c r="X57" s="64">
        <v>90</v>
      </c>
      <c r="Y57" s="64">
        <f t="shared" si="24"/>
        <v>270</v>
      </c>
      <c r="Z57" s="64">
        <v>850</v>
      </c>
      <c r="AA57" s="24"/>
      <c r="AB57" s="24"/>
      <c r="AC57" s="24"/>
      <c r="AD57" s="24"/>
    </row>
    <row r="58" spans="1:30">
      <c r="A58" s="106"/>
      <c r="B58" s="74" t="s">
        <v>82</v>
      </c>
      <c r="C58" s="68" t="s">
        <v>83</v>
      </c>
      <c r="D58" s="75">
        <v>118271</v>
      </c>
      <c r="E58" s="75">
        <v>117654</v>
      </c>
      <c r="F58" s="68">
        <f t="shared" si="29"/>
        <v>617</v>
      </c>
      <c r="G58" s="69">
        <f t="shared" si="0"/>
        <v>500</v>
      </c>
      <c r="H58" s="4">
        <f t="shared" si="1"/>
        <v>517</v>
      </c>
      <c r="I58" s="70">
        <f t="shared" si="12"/>
        <v>504</v>
      </c>
      <c r="J58" s="4">
        <f t="shared" si="4"/>
        <v>417</v>
      </c>
      <c r="K58" s="69">
        <f t="shared" si="2"/>
        <v>2126.6999999999998</v>
      </c>
      <c r="L58" s="69">
        <f t="shared" si="30"/>
        <v>3130.7</v>
      </c>
      <c r="M58" s="69">
        <f t="shared" si="5"/>
        <v>3130.7</v>
      </c>
      <c r="N58" s="71">
        <f t="shared" si="27"/>
        <v>270</v>
      </c>
      <c r="O58" s="69">
        <f t="shared" si="6"/>
        <v>0</v>
      </c>
      <c r="P58" s="69">
        <v>0</v>
      </c>
      <c r="Q58" s="69">
        <f t="shared" si="28"/>
        <v>3400.7</v>
      </c>
      <c r="R58" s="72" t="s">
        <v>48</v>
      </c>
      <c r="S58" s="20"/>
      <c r="T58" s="105"/>
      <c r="U58" s="64">
        <v>5</v>
      </c>
      <c r="V58" s="65">
        <v>5.04</v>
      </c>
      <c r="W58" s="64">
        <v>5.0999999999999996</v>
      </c>
      <c r="X58" s="64">
        <v>90</v>
      </c>
      <c r="Y58" s="64">
        <f t="shared" si="24"/>
        <v>270</v>
      </c>
      <c r="Z58" s="64">
        <v>850</v>
      </c>
      <c r="AA58" s="24"/>
      <c r="AB58" s="24"/>
      <c r="AC58" s="24"/>
      <c r="AD58" s="24"/>
    </row>
    <row r="59" spans="1:30">
      <c r="A59" s="106"/>
      <c r="B59" s="74" t="s">
        <v>316</v>
      </c>
      <c r="C59" s="68" t="s">
        <v>429</v>
      </c>
      <c r="D59" s="68">
        <v>28879</v>
      </c>
      <c r="E59" s="68">
        <v>28692</v>
      </c>
      <c r="F59" s="68">
        <f>IF((D59&gt;E59),(D59-E59),(0))/1</f>
        <v>187</v>
      </c>
      <c r="G59" s="69">
        <f t="shared" si="0"/>
        <v>500</v>
      </c>
      <c r="H59" s="4">
        <f t="shared" si="1"/>
        <v>87</v>
      </c>
      <c r="I59" s="70">
        <f t="shared" si="12"/>
        <v>438.48</v>
      </c>
      <c r="J59" s="4">
        <f t="shared" si="4"/>
        <v>0</v>
      </c>
      <c r="K59" s="69">
        <f t="shared" si="2"/>
        <v>0</v>
      </c>
      <c r="L59" s="69">
        <f>(G59+I59+K59)*1</f>
        <v>938.48</v>
      </c>
      <c r="M59" s="69">
        <f t="shared" si="5"/>
        <v>938.48</v>
      </c>
      <c r="N59" s="71">
        <f t="shared" si="27"/>
        <v>270</v>
      </c>
      <c r="O59" s="69">
        <f t="shared" si="6"/>
        <v>0</v>
      </c>
      <c r="P59" s="69">
        <v>0</v>
      </c>
      <c r="Q59" s="69">
        <f t="shared" si="28"/>
        <v>1208.48</v>
      </c>
      <c r="R59" s="72" t="s">
        <v>48</v>
      </c>
      <c r="S59" s="20"/>
      <c r="T59" s="105"/>
      <c r="U59" s="64">
        <v>5</v>
      </c>
      <c r="V59" s="65">
        <v>5.04</v>
      </c>
      <c r="W59" s="64">
        <v>5.0999999999999996</v>
      </c>
      <c r="X59" s="64">
        <v>90</v>
      </c>
      <c r="Y59" s="64">
        <f t="shared" si="24"/>
        <v>270</v>
      </c>
      <c r="Z59" s="64">
        <v>850</v>
      </c>
      <c r="AA59" s="24"/>
      <c r="AB59" s="24"/>
      <c r="AC59" s="24"/>
      <c r="AD59" s="24"/>
    </row>
    <row r="60" spans="1:30">
      <c r="A60" s="106"/>
      <c r="B60" s="74" t="s">
        <v>560</v>
      </c>
      <c r="C60" s="68" t="s">
        <v>84</v>
      </c>
      <c r="D60" s="68">
        <v>75774</v>
      </c>
      <c r="E60" s="68">
        <v>75542</v>
      </c>
      <c r="F60" s="68">
        <f>IF((D60&gt;E60),(D60-E60),(0))/1</f>
        <v>232</v>
      </c>
      <c r="G60" s="69">
        <f t="shared" si="0"/>
        <v>500</v>
      </c>
      <c r="H60" s="4">
        <f t="shared" si="1"/>
        <v>132</v>
      </c>
      <c r="I60" s="70">
        <f t="shared" si="12"/>
        <v>504</v>
      </c>
      <c r="J60" s="4">
        <f t="shared" si="4"/>
        <v>32</v>
      </c>
      <c r="K60" s="69">
        <f t="shared" si="2"/>
        <v>163.19999999999999</v>
      </c>
      <c r="L60" s="69">
        <f>(G60+I60+K60)*1</f>
        <v>1167.2</v>
      </c>
      <c r="M60" s="69">
        <f t="shared" si="5"/>
        <v>1167.2</v>
      </c>
      <c r="N60" s="71">
        <f t="shared" si="27"/>
        <v>270</v>
      </c>
      <c r="O60" s="69">
        <f t="shared" si="6"/>
        <v>0</v>
      </c>
      <c r="P60" s="69">
        <v>0</v>
      </c>
      <c r="Q60" s="69">
        <f t="shared" si="28"/>
        <v>1437.2</v>
      </c>
      <c r="R60" s="72" t="s">
        <v>48</v>
      </c>
      <c r="S60" s="20"/>
      <c r="T60" s="105"/>
      <c r="U60" s="64">
        <v>5</v>
      </c>
      <c r="V60" s="65">
        <v>5.04</v>
      </c>
      <c r="W60" s="64">
        <v>5.0999999999999996</v>
      </c>
      <c r="X60" s="64">
        <v>90</v>
      </c>
      <c r="Y60" s="64">
        <f t="shared" si="24"/>
        <v>270</v>
      </c>
      <c r="Z60" s="64">
        <v>850</v>
      </c>
      <c r="AA60" s="24"/>
      <c r="AB60" s="24"/>
      <c r="AC60" s="24"/>
      <c r="AD60" s="24"/>
    </row>
    <row r="61" spans="1:30">
      <c r="A61" s="106"/>
      <c r="B61" s="74" t="s">
        <v>521</v>
      </c>
      <c r="C61" s="68" t="s">
        <v>85</v>
      </c>
      <c r="D61" s="68">
        <v>81585</v>
      </c>
      <c r="E61" s="68">
        <v>81382</v>
      </c>
      <c r="F61" s="68">
        <f>IF((D61&gt;E61),(D61-E61),(0))/1</f>
        <v>203</v>
      </c>
      <c r="G61" s="69">
        <f t="shared" si="0"/>
        <v>500</v>
      </c>
      <c r="H61" s="4">
        <f t="shared" si="1"/>
        <v>103</v>
      </c>
      <c r="I61" s="70">
        <f t="shared" si="12"/>
        <v>504</v>
      </c>
      <c r="J61" s="4">
        <f t="shared" si="4"/>
        <v>3</v>
      </c>
      <c r="K61" s="69">
        <f t="shared" si="2"/>
        <v>15.299999999999999</v>
      </c>
      <c r="L61" s="69">
        <f>(G61+I61+K61)*1</f>
        <v>1019.3</v>
      </c>
      <c r="M61" s="69">
        <f t="shared" si="5"/>
        <v>1019.3</v>
      </c>
      <c r="N61" s="71">
        <f t="shared" si="27"/>
        <v>270</v>
      </c>
      <c r="O61" s="69">
        <f t="shared" si="6"/>
        <v>0</v>
      </c>
      <c r="P61" s="69">
        <v>0</v>
      </c>
      <c r="Q61" s="69">
        <f t="shared" si="28"/>
        <v>1289.3</v>
      </c>
      <c r="R61" s="72" t="s">
        <v>48</v>
      </c>
      <c r="S61" s="20"/>
      <c r="T61" s="105"/>
      <c r="U61" s="64">
        <v>5</v>
      </c>
      <c r="V61" s="65">
        <v>5.04</v>
      </c>
      <c r="W61" s="64">
        <v>5.0999999999999996</v>
      </c>
      <c r="X61" s="64">
        <v>90</v>
      </c>
      <c r="Y61" s="64">
        <f t="shared" si="24"/>
        <v>270</v>
      </c>
      <c r="Z61" s="64">
        <v>850</v>
      </c>
      <c r="AA61" s="24"/>
      <c r="AB61" s="24"/>
      <c r="AC61" s="24"/>
      <c r="AD61" s="24"/>
    </row>
    <row r="62" spans="1:30">
      <c r="A62" s="106"/>
      <c r="B62" s="74" t="s">
        <v>97</v>
      </c>
      <c r="C62" s="68" t="s">
        <v>86</v>
      </c>
      <c r="D62" s="80">
        <v>50270</v>
      </c>
      <c r="E62" s="80">
        <v>50233</v>
      </c>
      <c r="F62" s="80">
        <f t="shared" si="29"/>
        <v>37</v>
      </c>
      <c r="G62" s="81">
        <f t="shared" si="0"/>
        <v>185</v>
      </c>
      <c r="H62" s="5">
        <f t="shared" si="1"/>
        <v>0</v>
      </c>
      <c r="I62" s="82">
        <f t="shared" si="12"/>
        <v>0</v>
      </c>
      <c r="J62" s="5">
        <f t="shared" si="4"/>
        <v>0</v>
      </c>
      <c r="K62" s="81">
        <f t="shared" si="2"/>
        <v>0</v>
      </c>
      <c r="L62" s="81">
        <f t="shared" si="30"/>
        <v>185</v>
      </c>
      <c r="M62" s="81">
        <f t="shared" si="5"/>
        <v>185</v>
      </c>
      <c r="N62" s="83">
        <f t="shared" si="27"/>
        <v>270</v>
      </c>
      <c r="O62" s="81">
        <f t="shared" si="6"/>
        <v>0</v>
      </c>
      <c r="P62" s="81">
        <v>0</v>
      </c>
      <c r="Q62" s="81">
        <f t="shared" si="28"/>
        <v>455</v>
      </c>
      <c r="R62" s="72" t="s">
        <v>48</v>
      </c>
      <c r="S62" s="107"/>
      <c r="T62" s="105"/>
      <c r="U62" s="64">
        <v>5</v>
      </c>
      <c r="V62" s="65">
        <v>5.04</v>
      </c>
      <c r="W62" s="64">
        <v>5.0999999999999996</v>
      </c>
      <c r="X62" s="64">
        <v>90</v>
      </c>
      <c r="Y62" s="64">
        <f t="shared" si="24"/>
        <v>270</v>
      </c>
      <c r="Z62" s="64">
        <v>850</v>
      </c>
      <c r="AA62" s="24"/>
      <c r="AB62" s="24"/>
      <c r="AC62" s="24"/>
      <c r="AD62" s="24"/>
    </row>
    <row r="63" spans="1:30">
      <c r="A63" s="106"/>
      <c r="B63" s="117" t="s">
        <v>431</v>
      </c>
      <c r="C63" s="68" t="s">
        <v>87</v>
      </c>
      <c r="D63" s="68">
        <v>18055</v>
      </c>
      <c r="E63" s="68">
        <v>17773</v>
      </c>
      <c r="F63" s="68">
        <f>IF((D63&gt;E63),(D63-E63),(0))/1</f>
        <v>282</v>
      </c>
      <c r="G63" s="69">
        <f t="shared" si="0"/>
        <v>500</v>
      </c>
      <c r="H63" s="4">
        <f t="shared" si="1"/>
        <v>182</v>
      </c>
      <c r="I63" s="70">
        <f t="shared" si="12"/>
        <v>504</v>
      </c>
      <c r="J63" s="4">
        <f t="shared" si="4"/>
        <v>82</v>
      </c>
      <c r="K63" s="69">
        <f t="shared" si="2"/>
        <v>418.2</v>
      </c>
      <c r="L63" s="69">
        <f>(G63+I63+K63)*1</f>
        <v>1422.2</v>
      </c>
      <c r="M63" s="69">
        <f t="shared" si="5"/>
        <v>1422.2</v>
      </c>
      <c r="N63" s="71">
        <f t="shared" si="27"/>
        <v>270</v>
      </c>
      <c r="O63" s="69">
        <f t="shared" si="6"/>
        <v>0</v>
      </c>
      <c r="P63" s="69">
        <v>0</v>
      </c>
      <c r="Q63" s="69">
        <f t="shared" si="28"/>
        <v>1692.2</v>
      </c>
      <c r="R63" s="72" t="s">
        <v>48</v>
      </c>
      <c r="S63" s="118"/>
      <c r="T63" s="105"/>
      <c r="U63" s="64">
        <v>5</v>
      </c>
      <c r="V63" s="65">
        <v>5.04</v>
      </c>
      <c r="W63" s="64">
        <v>5.0999999999999996</v>
      </c>
      <c r="X63" s="64">
        <v>90</v>
      </c>
      <c r="Y63" s="64">
        <f t="shared" si="24"/>
        <v>270</v>
      </c>
      <c r="Z63" s="64">
        <v>850</v>
      </c>
      <c r="AA63" s="24"/>
      <c r="AB63" s="24"/>
      <c r="AC63" s="24"/>
      <c r="AD63" s="24"/>
    </row>
    <row r="64" spans="1:30">
      <c r="A64" s="106"/>
      <c r="B64" s="74" t="s">
        <v>490</v>
      </c>
      <c r="C64" s="68" t="s">
        <v>88</v>
      </c>
      <c r="D64" s="68">
        <v>73458</v>
      </c>
      <c r="E64" s="68">
        <v>73458</v>
      </c>
      <c r="F64" s="68">
        <f>IF((D64&gt;E64),(D64-E64),(0))/1</f>
        <v>0</v>
      </c>
      <c r="G64" s="69">
        <f t="shared" si="0"/>
        <v>0</v>
      </c>
      <c r="H64" s="4">
        <f t="shared" si="1"/>
        <v>0</v>
      </c>
      <c r="I64" s="70">
        <f t="shared" si="12"/>
        <v>0</v>
      </c>
      <c r="J64" s="4">
        <f t="shared" si="4"/>
        <v>0</v>
      </c>
      <c r="K64" s="69">
        <f t="shared" si="2"/>
        <v>0</v>
      </c>
      <c r="L64" s="69">
        <f>(G64+I64+K64)*1</f>
        <v>0</v>
      </c>
      <c r="M64" s="69">
        <f t="shared" si="5"/>
        <v>0</v>
      </c>
      <c r="N64" s="71">
        <f t="shared" si="27"/>
        <v>270</v>
      </c>
      <c r="O64" s="69">
        <f t="shared" si="6"/>
        <v>270</v>
      </c>
      <c r="P64" s="69">
        <v>0</v>
      </c>
      <c r="Q64" s="69">
        <f t="shared" si="28"/>
        <v>270</v>
      </c>
      <c r="R64" s="72" t="s">
        <v>586</v>
      </c>
      <c r="S64" s="20"/>
      <c r="T64" s="105"/>
      <c r="U64" s="64">
        <v>5</v>
      </c>
      <c r="V64" s="65">
        <v>5.04</v>
      </c>
      <c r="W64" s="64">
        <v>5.0999999999999996</v>
      </c>
      <c r="X64" s="64">
        <v>90</v>
      </c>
      <c r="Y64" s="64">
        <f t="shared" si="24"/>
        <v>270</v>
      </c>
      <c r="Z64" s="64">
        <v>850</v>
      </c>
      <c r="AA64" s="24"/>
      <c r="AB64" s="24"/>
      <c r="AC64" s="24"/>
      <c r="AD64" s="24"/>
    </row>
    <row r="65" spans="1:30">
      <c r="A65" s="106"/>
      <c r="B65" s="74" t="s">
        <v>483</v>
      </c>
      <c r="C65" s="68" t="s">
        <v>89</v>
      </c>
      <c r="D65" s="68">
        <v>95196</v>
      </c>
      <c r="E65" s="68">
        <v>94668</v>
      </c>
      <c r="F65" s="68">
        <f>IF((D65&gt;E65),(D65-E65),(0))/1</f>
        <v>528</v>
      </c>
      <c r="G65" s="69">
        <f t="shared" si="0"/>
        <v>500</v>
      </c>
      <c r="H65" s="4">
        <f t="shared" si="1"/>
        <v>428</v>
      </c>
      <c r="I65" s="70">
        <f t="shared" si="12"/>
        <v>504</v>
      </c>
      <c r="J65" s="4">
        <f t="shared" si="4"/>
        <v>328</v>
      </c>
      <c r="K65" s="69">
        <f t="shared" si="2"/>
        <v>1672.8</v>
      </c>
      <c r="L65" s="69">
        <f>(G65+I65+K65)*1</f>
        <v>2676.8</v>
      </c>
      <c r="M65" s="69">
        <f t="shared" si="5"/>
        <v>2676.8</v>
      </c>
      <c r="N65" s="71">
        <f t="shared" si="27"/>
        <v>270</v>
      </c>
      <c r="O65" s="69">
        <f t="shared" si="6"/>
        <v>0</v>
      </c>
      <c r="P65" s="69">
        <v>0</v>
      </c>
      <c r="Q65" s="69">
        <f t="shared" si="28"/>
        <v>2946.8</v>
      </c>
      <c r="R65" s="72" t="s">
        <v>48</v>
      </c>
      <c r="S65" s="20"/>
      <c r="T65" s="105"/>
      <c r="U65" s="64">
        <v>5</v>
      </c>
      <c r="V65" s="65">
        <v>5.04</v>
      </c>
      <c r="W65" s="64">
        <v>5.0999999999999996</v>
      </c>
      <c r="X65" s="64">
        <v>90</v>
      </c>
      <c r="Y65" s="64">
        <f t="shared" si="24"/>
        <v>270</v>
      </c>
      <c r="Z65" s="64">
        <v>850</v>
      </c>
      <c r="AA65" s="24"/>
      <c r="AB65" s="24"/>
      <c r="AC65" s="24"/>
      <c r="AD65" s="24"/>
    </row>
    <row r="66" spans="1:30">
      <c r="A66" s="106"/>
      <c r="B66" s="74" t="s">
        <v>97</v>
      </c>
      <c r="C66" s="68" t="s">
        <v>90</v>
      </c>
      <c r="D66" s="80"/>
      <c r="E66" s="80"/>
      <c r="F66" s="80">
        <f t="shared" si="29"/>
        <v>0</v>
      </c>
      <c r="G66" s="81">
        <f t="shared" si="0"/>
        <v>0</v>
      </c>
      <c r="H66" s="5">
        <f t="shared" si="1"/>
        <v>0</v>
      </c>
      <c r="I66" s="82">
        <f t="shared" si="12"/>
        <v>0</v>
      </c>
      <c r="J66" s="5">
        <f t="shared" si="4"/>
        <v>0</v>
      </c>
      <c r="K66" s="81">
        <f t="shared" si="2"/>
        <v>0</v>
      </c>
      <c r="L66" s="81">
        <f t="shared" si="30"/>
        <v>0</v>
      </c>
      <c r="M66" s="81">
        <f t="shared" si="5"/>
        <v>0</v>
      </c>
      <c r="N66" s="83">
        <f t="shared" si="27"/>
        <v>270</v>
      </c>
      <c r="O66" s="81">
        <f t="shared" si="6"/>
        <v>270</v>
      </c>
      <c r="P66" s="81">
        <v>0</v>
      </c>
      <c r="Q66" s="81">
        <f t="shared" si="28"/>
        <v>270</v>
      </c>
      <c r="R66" s="72" t="s">
        <v>48</v>
      </c>
      <c r="S66" s="20"/>
      <c r="T66" s="105"/>
      <c r="U66" s="64">
        <v>5</v>
      </c>
      <c r="V66" s="65">
        <v>5.04</v>
      </c>
      <c r="W66" s="64">
        <v>5.0999999999999996</v>
      </c>
      <c r="X66" s="64">
        <v>90</v>
      </c>
      <c r="Y66" s="64">
        <f t="shared" si="24"/>
        <v>270</v>
      </c>
      <c r="Z66" s="64">
        <v>850</v>
      </c>
      <c r="AA66" s="24"/>
      <c r="AB66" s="24"/>
      <c r="AC66" s="24"/>
      <c r="AD66" s="24"/>
    </row>
    <row r="67" spans="1:30">
      <c r="A67" s="106"/>
      <c r="B67" s="74" t="s">
        <v>97</v>
      </c>
      <c r="C67" s="68" t="s">
        <v>91</v>
      </c>
      <c r="D67" s="119"/>
      <c r="E67" s="119"/>
      <c r="F67" s="80">
        <f>IF((D67&gt;E67),(D67-E67),(0))/1</f>
        <v>0</v>
      </c>
      <c r="G67" s="81">
        <f t="shared" si="0"/>
        <v>0</v>
      </c>
      <c r="H67" s="5">
        <f t="shared" si="1"/>
        <v>0</v>
      </c>
      <c r="I67" s="82">
        <f t="shared" si="12"/>
        <v>0</v>
      </c>
      <c r="J67" s="5">
        <f t="shared" si="4"/>
        <v>0</v>
      </c>
      <c r="K67" s="81">
        <f t="shared" si="2"/>
        <v>0</v>
      </c>
      <c r="L67" s="81">
        <f>(G67+I67+K67)*1</f>
        <v>0</v>
      </c>
      <c r="M67" s="81">
        <f t="shared" si="5"/>
        <v>0</v>
      </c>
      <c r="N67" s="83">
        <f t="shared" si="27"/>
        <v>270</v>
      </c>
      <c r="O67" s="81">
        <f t="shared" si="6"/>
        <v>270</v>
      </c>
      <c r="P67" s="81">
        <v>0</v>
      </c>
      <c r="Q67" s="81">
        <f t="shared" si="28"/>
        <v>270</v>
      </c>
      <c r="R67" s="72" t="s">
        <v>48</v>
      </c>
      <c r="S67" s="107"/>
      <c r="T67" s="105"/>
      <c r="U67" s="64">
        <v>5</v>
      </c>
      <c r="V67" s="65">
        <v>5.04</v>
      </c>
      <c r="W67" s="64">
        <v>5.0999999999999996</v>
      </c>
      <c r="X67" s="64">
        <v>90</v>
      </c>
      <c r="Y67" s="64">
        <f t="shared" si="24"/>
        <v>270</v>
      </c>
      <c r="Z67" s="64">
        <v>850</v>
      </c>
      <c r="AA67" s="24"/>
      <c r="AB67" s="24"/>
      <c r="AC67" s="24"/>
      <c r="AD67" s="24"/>
    </row>
    <row r="68" spans="1:30">
      <c r="A68" s="106"/>
      <c r="B68" s="74" t="s">
        <v>97</v>
      </c>
      <c r="C68" s="68" t="s">
        <v>92</v>
      </c>
      <c r="D68" s="119"/>
      <c r="E68" s="119"/>
      <c r="F68" s="80">
        <f>IF((D68&gt;E68),(D68-E68),(0))/1</f>
        <v>0</v>
      </c>
      <c r="G68" s="81">
        <f t="shared" si="0"/>
        <v>0</v>
      </c>
      <c r="H68" s="5">
        <f t="shared" si="1"/>
        <v>0</v>
      </c>
      <c r="I68" s="82">
        <f t="shared" si="12"/>
        <v>0</v>
      </c>
      <c r="J68" s="5">
        <f t="shared" si="4"/>
        <v>0</v>
      </c>
      <c r="K68" s="81">
        <f t="shared" si="2"/>
        <v>0</v>
      </c>
      <c r="L68" s="81">
        <f>(G68+I68+K68)*1</f>
        <v>0</v>
      </c>
      <c r="M68" s="81">
        <f t="shared" si="5"/>
        <v>0</v>
      </c>
      <c r="N68" s="83">
        <f t="shared" si="27"/>
        <v>270</v>
      </c>
      <c r="O68" s="81">
        <f t="shared" si="6"/>
        <v>270</v>
      </c>
      <c r="P68" s="81">
        <v>0</v>
      </c>
      <c r="Q68" s="81">
        <f t="shared" si="28"/>
        <v>270</v>
      </c>
      <c r="R68" s="72" t="s">
        <v>48</v>
      </c>
      <c r="S68" s="116"/>
      <c r="T68" s="105"/>
      <c r="U68" s="64">
        <v>5</v>
      </c>
      <c r="V68" s="65">
        <v>5.04</v>
      </c>
      <c r="W68" s="64">
        <v>5.0999999999999996</v>
      </c>
      <c r="X68" s="64">
        <v>90</v>
      </c>
      <c r="Y68" s="64">
        <f t="shared" si="24"/>
        <v>270</v>
      </c>
      <c r="Z68" s="64">
        <v>850</v>
      </c>
      <c r="AA68" s="24"/>
      <c r="AB68" s="24"/>
      <c r="AC68" s="24"/>
      <c r="AD68" s="24"/>
    </row>
    <row r="69" spans="1:30" ht="15" customHeight="1">
      <c r="A69" s="106"/>
      <c r="B69" s="120" t="s">
        <v>564</v>
      </c>
      <c r="C69" s="68" t="s">
        <v>93</v>
      </c>
      <c r="D69" s="68">
        <v>28367</v>
      </c>
      <c r="E69" s="68">
        <v>28326</v>
      </c>
      <c r="F69" s="68">
        <f>IF((D69&gt;E69),(D69-E69),(0))/1</f>
        <v>41</v>
      </c>
      <c r="G69" s="69">
        <f t="shared" si="0"/>
        <v>205</v>
      </c>
      <c r="H69" s="4">
        <f t="shared" si="1"/>
        <v>0</v>
      </c>
      <c r="I69" s="70">
        <f t="shared" si="12"/>
        <v>0</v>
      </c>
      <c r="J69" s="4">
        <f t="shared" si="4"/>
        <v>0</v>
      </c>
      <c r="K69" s="69">
        <f t="shared" si="2"/>
        <v>0</v>
      </c>
      <c r="L69" s="69">
        <f>(G69+I69+K69)*1</f>
        <v>205</v>
      </c>
      <c r="M69" s="69">
        <f>L69</f>
        <v>205</v>
      </c>
      <c r="N69" s="71">
        <f t="shared" si="27"/>
        <v>270</v>
      </c>
      <c r="O69" s="69">
        <f t="shared" si="6"/>
        <v>0</v>
      </c>
      <c r="P69" s="69">
        <v>0</v>
      </c>
      <c r="Q69" s="69">
        <f t="shared" si="28"/>
        <v>475</v>
      </c>
      <c r="R69" s="72" t="s">
        <v>48</v>
      </c>
      <c r="S69" s="20"/>
      <c r="T69" s="105"/>
      <c r="U69" s="64">
        <v>5</v>
      </c>
      <c r="V69" s="65">
        <v>5.04</v>
      </c>
      <c r="W69" s="64">
        <v>5.0999999999999996</v>
      </c>
      <c r="X69" s="64">
        <v>90</v>
      </c>
      <c r="Y69" s="64">
        <f t="shared" si="24"/>
        <v>270</v>
      </c>
      <c r="Z69" s="64">
        <v>850</v>
      </c>
      <c r="AA69" s="24"/>
      <c r="AB69" s="24"/>
      <c r="AC69" s="24"/>
      <c r="AD69" s="24"/>
    </row>
    <row r="70" spans="1:30">
      <c r="A70" s="106"/>
      <c r="B70" s="74" t="s">
        <v>296</v>
      </c>
      <c r="C70" s="68" t="s">
        <v>94</v>
      </c>
      <c r="D70" s="68">
        <v>51969</v>
      </c>
      <c r="E70" s="68">
        <v>51800</v>
      </c>
      <c r="F70" s="68">
        <f t="shared" si="29"/>
        <v>169</v>
      </c>
      <c r="G70" s="69">
        <f t="shared" si="0"/>
        <v>500</v>
      </c>
      <c r="H70" s="4">
        <f t="shared" si="1"/>
        <v>69</v>
      </c>
      <c r="I70" s="70">
        <f t="shared" si="12"/>
        <v>347.76</v>
      </c>
      <c r="J70" s="4">
        <f t="shared" si="4"/>
        <v>0</v>
      </c>
      <c r="K70" s="69">
        <f t="shared" si="2"/>
        <v>0</v>
      </c>
      <c r="L70" s="69">
        <f t="shared" si="30"/>
        <v>847.76</v>
      </c>
      <c r="M70" s="69">
        <f t="shared" si="5"/>
        <v>847.76</v>
      </c>
      <c r="N70" s="71">
        <f t="shared" si="27"/>
        <v>270</v>
      </c>
      <c r="O70" s="69">
        <f t="shared" si="6"/>
        <v>0</v>
      </c>
      <c r="P70" s="69">
        <v>0</v>
      </c>
      <c r="Q70" s="69">
        <f t="shared" si="28"/>
        <v>1117.76</v>
      </c>
      <c r="R70" s="72" t="s">
        <v>48</v>
      </c>
      <c r="S70" s="20"/>
      <c r="T70" s="105"/>
      <c r="U70" s="64">
        <v>5</v>
      </c>
      <c r="V70" s="65">
        <v>5.04</v>
      </c>
      <c r="W70" s="64">
        <v>5.0999999999999996</v>
      </c>
      <c r="X70" s="64">
        <v>90</v>
      </c>
      <c r="Y70" s="64">
        <f t="shared" si="24"/>
        <v>270</v>
      </c>
      <c r="Z70" s="64">
        <v>850</v>
      </c>
      <c r="AA70" s="24"/>
      <c r="AB70" s="24"/>
      <c r="AC70" s="24"/>
      <c r="AD70" s="24"/>
    </row>
    <row r="71" spans="1:30">
      <c r="A71" s="106"/>
      <c r="B71" s="74" t="s">
        <v>95</v>
      </c>
      <c r="C71" s="68" t="s">
        <v>96</v>
      </c>
      <c r="D71" s="68">
        <v>84354</v>
      </c>
      <c r="E71" s="68">
        <v>83973</v>
      </c>
      <c r="F71" s="68">
        <f t="shared" si="29"/>
        <v>381</v>
      </c>
      <c r="G71" s="69">
        <f t="shared" ref="G71:G139" si="33">IF((F71&gt;100),(100*U71), (F71*U71))</f>
        <v>500</v>
      </c>
      <c r="H71" s="4">
        <f t="shared" ref="H71:H139" si="34">IF((F71&gt;100),(F71-100),(0))</f>
        <v>281</v>
      </c>
      <c r="I71" s="70">
        <f t="shared" ref="I71:I139" si="35">IF((H71&gt;100),(100*V71),(H71*V71))</f>
        <v>504</v>
      </c>
      <c r="J71" s="4">
        <f t="shared" si="4"/>
        <v>181</v>
      </c>
      <c r="K71" s="69">
        <f t="shared" ref="K71:K139" si="36">IF((J71&gt;0),(J71*W71),(0))</f>
        <v>923.09999999999991</v>
      </c>
      <c r="L71" s="69">
        <f t="shared" si="30"/>
        <v>1927.1</v>
      </c>
      <c r="M71" s="69">
        <f t="shared" si="5"/>
        <v>1927.1</v>
      </c>
      <c r="N71" s="71">
        <f t="shared" si="27"/>
        <v>270</v>
      </c>
      <c r="O71" s="69">
        <f t="shared" si="6"/>
        <v>0</v>
      </c>
      <c r="P71" s="69">
        <v>0</v>
      </c>
      <c r="Q71" s="69">
        <f t="shared" si="28"/>
        <v>2197.1</v>
      </c>
      <c r="R71" s="72" t="s">
        <v>48</v>
      </c>
      <c r="S71" s="20"/>
      <c r="T71" s="105"/>
      <c r="U71" s="64">
        <v>5</v>
      </c>
      <c r="V71" s="65">
        <v>5.04</v>
      </c>
      <c r="W71" s="64">
        <v>5.0999999999999996</v>
      </c>
      <c r="X71" s="64">
        <v>90</v>
      </c>
      <c r="Y71" s="64">
        <f t="shared" si="24"/>
        <v>270</v>
      </c>
      <c r="Z71" s="64">
        <v>850</v>
      </c>
      <c r="AA71" s="24"/>
      <c r="AB71" s="24"/>
      <c r="AC71" s="24"/>
      <c r="AD71" s="24"/>
    </row>
    <row r="72" spans="1:30">
      <c r="A72" s="103"/>
      <c r="B72" s="103"/>
      <c r="C72" s="103"/>
      <c r="D72" s="103"/>
      <c r="E72" s="103"/>
      <c r="F72" s="94"/>
      <c r="G72" s="73"/>
      <c r="H72" s="3"/>
      <c r="I72" s="95"/>
      <c r="J72" s="3"/>
      <c r="K72" s="73"/>
      <c r="L72" s="73"/>
      <c r="M72" s="73"/>
      <c r="N72" s="101"/>
      <c r="O72" s="73"/>
      <c r="P72" s="73"/>
      <c r="Q72" s="73"/>
      <c r="R72" s="98"/>
      <c r="S72" s="20"/>
      <c r="T72" s="105"/>
      <c r="U72" s="64"/>
      <c r="V72" s="65"/>
      <c r="W72" s="64"/>
      <c r="X72" s="64"/>
      <c r="Y72" s="64"/>
      <c r="Z72" s="64"/>
      <c r="AA72" s="24"/>
      <c r="AB72" s="24"/>
      <c r="AC72" s="24"/>
      <c r="AD72" s="24"/>
    </row>
    <row r="73" spans="1:30">
      <c r="A73" s="103"/>
      <c r="B73" s="103"/>
      <c r="C73" s="103"/>
      <c r="D73" s="103"/>
      <c r="E73" s="103"/>
      <c r="F73" s="94"/>
      <c r="G73" s="73"/>
      <c r="H73" s="3"/>
      <c r="I73" s="95"/>
      <c r="J73" s="3"/>
      <c r="K73" s="73"/>
      <c r="L73" s="73"/>
      <c r="M73" s="73"/>
      <c r="N73" s="101"/>
      <c r="O73" s="73"/>
      <c r="P73" s="73"/>
      <c r="Q73" s="102"/>
      <c r="R73" s="98"/>
      <c r="S73" s="20"/>
      <c r="T73" s="105"/>
      <c r="U73" s="64"/>
      <c r="V73" s="65"/>
      <c r="W73" s="64"/>
      <c r="X73" s="64"/>
      <c r="Y73" s="64"/>
      <c r="Z73" s="64"/>
      <c r="AA73" s="24"/>
      <c r="AB73" s="24"/>
      <c r="AC73" s="24"/>
      <c r="AD73" s="24"/>
    </row>
    <row r="74" spans="1:30">
      <c r="A74" s="103"/>
      <c r="B74" s="103"/>
      <c r="C74" s="103"/>
      <c r="D74" s="103"/>
      <c r="E74" s="103"/>
      <c r="F74" s="94"/>
      <c r="G74" s="73"/>
      <c r="H74" s="3"/>
      <c r="I74" s="95"/>
      <c r="J74" s="3"/>
      <c r="K74" s="73"/>
      <c r="L74" s="73"/>
      <c r="M74" s="73"/>
      <c r="N74" s="101"/>
      <c r="O74" s="73"/>
      <c r="P74" s="73"/>
      <c r="Q74" s="102"/>
      <c r="R74" s="98"/>
      <c r="S74" s="20"/>
      <c r="T74" s="105"/>
      <c r="U74" s="64"/>
      <c r="V74" s="65"/>
      <c r="W74" s="64"/>
      <c r="X74" s="64"/>
      <c r="Y74" s="64"/>
      <c r="Z74" s="64"/>
      <c r="AA74" s="24"/>
      <c r="AB74" s="24"/>
      <c r="AC74" s="24"/>
      <c r="AD74" s="24"/>
    </row>
    <row r="75" spans="1:30">
      <c r="A75" s="103"/>
      <c r="B75" s="103"/>
      <c r="C75" s="103"/>
      <c r="D75" s="103"/>
      <c r="E75" s="103"/>
      <c r="F75" s="94"/>
      <c r="G75" s="73"/>
      <c r="H75" s="3"/>
      <c r="I75" s="95"/>
      <c r="J75" s="3"/>
      <c r="K75" s="73"/>
      <c r="L75" s="73"/>
      <c r="M75" s="73"/>
      <c r="N75" s="101"/>
      <c r="O75" s="73"/>
      <c r="P75" s="73"/>
      <c r="Q75" s="102"/>
      <c r="R75" s="98"/>
      <c r="S75" s="20"/>
      <c r="T75" s="105"/>
      <c r="U75" s="64"/>
      <c r="V75" s="65"/>
      <c r="W75" s="64"/>
      <c r="X75" s="64"/>
      <c r="Y75" s="64"/>
      <c r="Z75" s="64"/>
      <c r="AA75" s="24"/>
      <c r="AB75" s="24"/>
      <c r="AC75" s="24"/>
      <c r="AD75" s="24"/>
    </row>
    <row r="76" spans="1:30">
      <c r="A76" s="103"/>
      <c r="B76" s="103"/>
      <c r="C76" s="103"/>
      <c r="D76" s="103"/>
      <c r="E76" s="103"/>
      <c r="F76" s="94"/>
      <c r="G76" s="73"/>
      <c r="H76" s="3"/>
      <c r="I76" s="95"/>
      <c r="J76" s="3"/>
      <c r="K76" s="73"/>
      <c r="L76" s="73"/>
      <c r="M76" s="73"/>
      <c r="N76" s="101"/>
      <c r="O76" s="73"/>
      <c r="P76" s="73"/>
      <c r="Q76" s="73"/>
      <c r="R76" s="98"/>
      <c r="S76" s="20"/>
      <c r="T76" s="105"/>
      <c r="U76" s="64"/>
      <c r="V76" s="65"/>
      <c r="W76" s="64"/>
      <c r="X76" s="64"/>
      <c r="Y76" s="64"/>
      <c r="Z76" s="64"/>
      <c r="AA76" s="24"/>
      <c r="AB76" s="24"/>
      <c r="AC76" s="24"/>
      <c r="AD76" s="24"/>
    </row>
    <row r="77" spans="1:30">
      <c r="A77" s="103"/>
      <c r="B77" s="103"/>
      <c r="C77" s="103"/>
      <c r="D77" s="103"/>
      <c r="E77" s="103"/>
      <c r="F77" s="94"/>
      <c r="G77" s="73"/>
      <c r="H77" s="3"/>
      <c r="I77" s="95"/>
      <c r="J77" s="3"/>
      <c r="K77" s="73"/>
      <c r="L77" s="73"/>
      <c r="M77" s="73"/>
      <c r="N77" s="101"/>
      <c r="O77" s="73"/>
      <c r="P77" s="73"/>
      <c r="Q77" s="73"/>
      <c r="R77" s="98"/>
      <c r="S77" s="20"/>
      <c r="T77" s="105"/>
      <c r="U77" s="64"/>
      <c r="V77" s="65"/>
      <c r="W77" s="64"/>
      <c r="X77" s="64"/>
      <c r="Y77" s="64"/>
      <c r="Z77" s="64"/>
      <c r="AA77" s="24"/>
      <c r="AB77" s="24"/>
      <c r="AC77" s="24"/>
      <c r="AD77" s="24"/>
    </row>
    <row r="78" spans="1:30">
      <c r="A78" s="103"/>
      <c r="B78" s="103"/>
      <c r="C78" s="103"/>
      <c r="D78" s="103"/>
      <c r="E78" s="103"/>
      <c r="F78" s="94"/>
      <c r="G78" s="73"/>
      <c r="H78" s="3"/>
      <c r="I78" s="95"/>
      <c r="J78" s="3"/>
      <c r="K78" s="73"/>
      <c r="L78" s="73"/>
      <c r="M78" s="73"/>
      <c r="N78" s="101"/>
      <c r="O78" s="73"/>
      <c r="P78" s="73"/>
      <c r="Q78" s="73"/>
      <c r="R78" s="98"/>
      <c r="S78" s="20"/>
      <c r="T78" s="105"/>
      <c r="U78" s="64"/>
      <c r="V78" s="65"/>
      <c r="W78" s="64"/>
      <c r="X78" s="64"/>
      <c r="Y78" s="64"/>
      <c r="Z78" s="64"/>
      <c r="AA78" s="24"/>
      <c r="AB78" s="24"/>
      <c r="AC78" s="24"/>
      <c r="AD78" s="24"/>
    </row>
    <row r="79" spans="1:30">
      <c r="A79" s="106" t="s">
        <v>106</v>
      </c>
      <c r="B79" s="121" t="s">
        <v>374</v>
      </c>
      <c r="C79" s="122" t="s">
        <v>98</v>
      </c>
      <c r="D79" s="68">
        <v>6322</v>
      </c>
      <c r="E79" s="68">
        <v>6110</v>
      </c>
      <c r="F79" s="68">
        <f>IF((D79&gt;E79),(D79-E79),(0))/1</f>
        <v>212</v>
      </c>
      <c r="G79" s="69">
        <f t="shared" si="33"/>
        <v>500</v>
      </c>
      <c r="H79" s="4">
        <f t="shared" si="34"/>
        <v>112</v>
      </c>
      <c r="I79" s="70">
        <f t="shared" si="35"/>
        <v>504</v>
      </c>
      <c r="J79" s="4">
        <f t="shared" ref="J79:J141" si="37">IF((H79&gt;100),(H79-100),(0))</f>
        <v>12</v>
      </c>
      <c r="K79" s="69">
        <f t="shared" si="36"/>
        <v>61.199999999999996</v>
      </c>
      <c r="L79" s="69">
        <f>(G79+I79+K79)*1</f>
        <v>1065.2</v>
      </c>
      <c r="M79" s="69">
        <f t="shared" ref="M79:M141" si="38">L79</f>
        <v>1065.2</v>
      </c>
      <c r="N79" s="71">
        <f>IF((Y79&gt;0),Y79,130)*1</f>
        <v>270</v>
      </c>
      <c r="O79" s="69">
        <f t="shared" ref="O79:O141" si="39">IF((F79&gt;0),0,(Y79))</f>
        <v>0</v>
      </c>
      <c r="P79" s="69">
        <v>0</v>
      </c>
      <c r="Q79" s="69">
        <f>IF((M79&gt;0),(M79+N79+P79),(Y79)+(P79))</f>
        <v>1335.2</v>
      </c>
      <c r="R79" s="72" t="s">
        <v>48</v>
      </c>
      <c r="S79" s="107"/>
      <c r="T79" s="105"/>
      <c r="U79" s="64">
        <v>5</v>
      </c>
      <c r="V79" s="65">
        <v>5.04</v>
      </c>
      <c r="W79" s="64">
        <v>5.0999999999999996</v>
      </c>
      <c r="X79" s="64">
        <v>90</v>
      </c>
      <c r="Y79" s="64">
        <f>3*90</f>
        <v>270</v>
      </c>
      <c r="Z79" s="64">
        <v>850</v>
      </c>
      <c r="AA79" s="24"/>
      <c r="AB79" s="24"/>
      <c r="AC79" s="24"/>
      <c r="AD79" s="24"/>
    </row>
    <row r="80" spans="1:30">
      <c r="A80" s="106"/>
      <c r="B80" s="121" t="s">
        <v>99</v>
      </c>
      <c r="C80" s="122" t="s">
        <v>100</v>
      </c>
      <c r="D80" s="68">
        <v>18167</v>
      </c>
      <c r="E80" s="68">
        <v>17922</v>
      </c>
      <c r="F80" s="68">
        <f>IF((D80&gt;E80),(D80-E80),(0))/1</f>
        <v>245</v>
      </c>
      <c r="G80" s="69">
        <f t="shared" si="33"/>
        <v>500</v>
      </c>
      <c r="H80" s="4">
        <f t="shared" si="34"/>
        <v>145</v>
      </c>
      <c r="I80" s="70">
        <f t="shared" si="35"/>
        <v>504</v>
      </c>
      <c r="J80" s="4">
        <f t="shared" si="37"/>
        <v>45</v>
      </c>
      <c r="K80" s="69">
        <f t="shared" si="36"/>
        <v>229.49999999999997</v>
      </c>
      <c r="L80" s="69">
        <f>(G80+I80+K80)*1</f>
        <v>1233.5</v>
      </c>
      <c r="M80" s="69">
        <f t="shared" si="38"/>
        <v>1233.5</v>
      </c>
      <c r="N80" s="71">
        <f t="shared" ref="N80:N83" si="40">IF((Y80&gt;0),Y80,130)*1</f>
        <v>270</v>
      </c>
      <c r="O80" s="69">
        <f t="shared" si="39"/>
        <v>0</v>
      </c>
      <c r="P80" s="69">
        <v>0</v>
      </c>
      <c r="Q80" s="69">
        <f t="shared" ref="Q80:Q83" si="41">IF((M80&gt;0),(M80+N80+P80),(Y80)+(P80))</f>
        <v>1503.5</v>
      </c>
      <c r="R80" s="72" t="s">
        <v>48</v>
      </c>
      <c r="S80" s="20"/>
      <c r="T80" s="105"/>
      <c r="U80" s="64">
        <v>5</v>
      </c>
      <c r="V80" s="65">
        <v>5.04</v>
      </c>
      <c r="W80" s="64">
        <v>5.0999999999999996</v>
      </c>
      <c r="X80" s="64">
        <v>90</v>
      </c>
      <c r="Y80" s="64">
        <f t="shared" ref="Y80:Y84" si="42">3*90</f>
        <v>270</v>
      </c>
      <c r="Z80" s="64">
        <v>850</v>
      </c>
      <c r="AA80" s="24"/>
      <c r="AB80" s="24"/>
      <c r="AC80" s="24"/>
      <c r="AD80" s="24"/>
    </row>
    <row r="81" spans="1:30">
      <c r="A81" s="106"/>
      <c r="B81" s="121" t="s">
        <v>101</v>
      </c>
      <c r="C81" s="122" t="s">
        <v>102</v>
      </c>
      <c r="D81" s="75">
        <v>18897</v>
      </c>
      <c r="E81" s="75">
        <v>17933</v>
      </c>
      <c r="F81" s="68">
        <f>IF((D81&gt;E81),(D81-E81),(0))/1</f>
        <v>964</v>
      </c>
      <c r="G81" s="69">
        <f t="shared" si="33"/>
        <v>500</v>
      </c>
      <c r="H81" s="4">
        <f t="shared" si="34"/>
        <v>864</v>
      </c>
      <c r="I81" s="70">
        <f t="shared" si="35"/>
        <v>504</v>
      </c>
      <c r="J81" s="4">
        <f t="shared" si="37"/>
        <v>764</v>
      </c>
      <c r="K81" s="69">
        <f t="shared" si="36"/>
        <v>3896.3999999999996</v>
      </c>
      <c r="L81" s="69">
        <f>(G81+I81+K81)*1</f>
        <v>4900.3999999999996</v>
      </c>
      <c r="M81" s="69">
        <f t="shared" si="38"/>
        <v>4900.3999999999996</v>
      </c>
      <c r="N81" s="71">
        <f t="shared" si="40"/>
        <v>270</v>
      </c>
      <c r="O81" s="69">
        <f t="shared" si="39"/>
        <v>0</v>
      </c>
      <c r="P81" s="69">
        <v>0</v>
      </c>
      <c r="Q81" s="69">
        <f t="shared" si="41"/>
        <v>5170.3999999999996</v>
      </c>
      <c r="R81" s="72" t="s">
        <v>48</v>
      </c>
      <c r="S81" s="116"/>
      <c r="T81" s="105"/>
      <c r="U81" s="64">
        <v>5</v>
      </c>
      <c r="V81" s="65">
        <v>5.04</v>
      </c>
      <c r="W81" s="64">
        <v>5.0999999999999996</v>
      </c>
      <c r="X81" s="64">
        <v>90</v>
      </c>
      <c r="Y81" s="64">
        <f t="shared" si="42"/>
        <v>270</v>
      </c>
      <c r="Z81" s="64">
        <v>850</v>
      </c>
      <c r="AA81" s="24"/>
      <c r="AB81" s="24"/>
      <c r="AC81" s="24"/>
      <c r="AD81" s="24"/>
    </row>
    <row r="82" spans="1:30">
      <c r="A82" s="106"/>
      <c r="B82" s="121" t="s">
        <v>302</v>
      </c>
      <c r="C82" s="122" t="s">
        <v>103</v>
      </c>
      <c r="D82" s="68">
        <v>75355</v>
      </c>
      <c r="E82" s="68">
        <v>75298</v>
      </c>
      <c r="F82" s="68">
        <f t="shared" ref="F82" si="43">IF((D82&gt;E82),(D82-E82),(0))/1</f>
        <v>57</v>
      </c>
      <c r="G82" s="69">
        <f t="shared" si="33"/>
        <v>285</v>
      </c>
      <c r="H82" s="4">
        <f t="shared" si="34"/>
        <v>0</v>
      </c>
      <c r="I82" s="70">
        <f t="shared" si="35"/>
        <v>0</v>
      </c>
      <c r="J82" s="4">
        <f t="shared" si="37"/>
        <v>0</v>
      </c>
      <c r="K82" s="69">
        <f t="shared" si="36"/>
        <v>0</v>
      </c>
      <c r="L82" s="69">
        <f t="shared" ref="L82" si="44">(G82+I82+K82)*1</f>
        <v>285</v>
      </c>
      <c r="M82" s="69">
        <f t="shared" si="38"/>
        <v>285</v>
      </c>
      <c r="N82" s="71">
        <f t="shared" si="40"/>
        <v>270</v>
      </c>
      <c r="O82" s="69">
        <f t="shared" si="39"/>
        <v>0</v>
      </c>
      <c r="P82" s="69">
        <v>0</v>
      </c>
      <c r="Q82" s="69">
        <f t="shared" si="41"/>
        <v>555</v>
      </c>
      <c r="R82" s="72" t="s">
        <v>48</v>
      </c>
      <c r="S82" s="20"/>
      <c r="T82" s="105"/>
      <c r="U82" s="64">
        <v>5</v>
      </c>
      <c r="V82" s="65">
        <v>5.04</v>
      </c>
      <c r="W82" s="64">
        <v>5.0999999999999996</v>
      </c>
      <c r="X82" s="64">
        <v>90</v>
      </c>
      <c r="Y82" s="64">
        <f t="shared" si="42"/>
        <v>270</v>
      </c>
      <c r="Z82" s="64">
        <v>850</v>
      </c>
      <c r="AA82" s="24"/>
      <c r="AB82" s="24"/>
      <c r="AC82" s="24"/>
      <c r="AD82" s="24"/>
    </row>
    <row r="83" spans="1:30">
      <c r="A83" s="106"/>
      <c r="B83" s="79" t="s">
        <v>304</v>
      </c>
      <c r="C83" s="122" t="s">
        <v>104</v>
      </c>
      <c r="D83" s="68">
        <v>38404</v>
      </c>
      <c r="E83" s="68">
        <v>38132</v>
      </c>
      <c r="F83" s="68">
        <f>IF((D83&gt;E83),(D83-E83),(0))/1</f>
        <v>272</v>
      </c>
      <c r="G83" s="69">
        <f t="shared" si="33"/>
        <v>500</v>
      </c>
      <c r="H83" s="4">
        <f t="shared" si="34"/>
        <v>172</v>
      </c>
      <c r="I83" s="70">
        <f t="shared" si="35"/>
        <v>504</v>
      </c>
      <c r="J83" s="4">
        <f t="shared" si="37"/>
        <v>72</v>
      </c>
      <c r="K83" s="69">
        <f t="shared" si="36"/>
        <v>367.2</v>
      </c>
      <c r="L83" s="69">
        <f>(G83+I83+K83)*1</f>
        <v>1371.2</v>
      </c>
      <c r="M83" s="69">
        <f t="shared" si="38"/>
        <v>1371.2</v>
      </c>
      <c r="N83" s="71">
        <f t="shared" si="40"/>
        <v>270</v>
      </c>
      <c r="O83" s="69">
        <f t="shared" si="39"/>
        <v>0</v>
      </c>
      <c r="P83" s="69">
        <v>0</v>
      </c>
      <c r="Q83" s="69">
        <f t="shared" si="41"/>
        <v>1641.2</v>
      </c>
      <c r="R83" s="72" t="s">
        <v>48</v>
      </c>
      <c r="S83" s="20"/>
      <c r="T83" s="105"/>
      <c r="U83" s="64">
        <v>5</v>
      </c>
      <c r="V83" s="65">
        <v>5.04</v>
      </c>
      <c r="W83" s="64">
        <v>5.0999999999999996</v>
      </c>
      <c r="X83" s="64">
        <v>90</v>
      </c>
      <c r="Y83" s="64">
        <f t="shared" si="42"/>
        <v>270</v>
      </c>
      <c r="Z83" s="64">
        <v>850</v>
      </c>
      <c r="AA83" s="24"/>
      <c r="AB83" s="24"/>
      <c r="AC83" s="24"/>
      <c r="AD83" s="24"/>
    </row>
    <row r="84" spans="1:30">
      <c r="A84" s="106"/>
      <c r="B84" s="121" t="s">
        <v>368</v>
      </c>
      <c r="C84" s="122" t="s">
        <v>105</v>
      </c>
      <c r="D84" s="123">
        <v>47373</v>
      </c>
      <c r="E84" s="123">
        <v>47221</v>
      </c>
      <c r="F84" s="68">
        <f>IF((D84&gt;E84),(D84-E84),(0))/1</f>
        <v>152</v>
      </c>
      <c r="G84" s="69">
        <f t="shared" ref="G84" si="45">IF((F84&gt;100),(100*U84), (F84*U84))</f>
        <v>500</v>
      </c>
      <c r="H84" s="4">
        <f t="shared" ref="H84" si="46">IF((F84&gt;100),(F84-100),(0))</f>
        <v>52</v>
      </c>
      <c r="I84" s="70">
        <f t="shared" ref="I84" si="47">IF((H84&gt;100),(100*V84),(H84*V84))</f>
        <v>262.08</v>
      </c>
      <c r="J84" s="4">
        <f t="shared" ref="J84" si="48">IF((H84&gt;100),(H84-100),(0))</f>
        <v>0</v>
      </c>
      <c r="K84" s="69">
        <f t="shared" ref="K84" si="49">IF((J84&gt;0),(J84*W84),(0))</f>
        <v>0</v>
      </c>
      <c r="L84" s="69">
        <f>(G84+I84+K84)*1</f>
        <v>762.07999999999993</v>
      </c>
      <c r="M84" s="69">
        <f t="shared" ref="M84" si="50">L84</f>
        <v>762.07999999999993</v>
      </c>
      <c r="N84" s="71">
        <f t="shared" ref="N84" si="51">IF((Y84&gt;0),Y84,130)*1</f>
        <v>270</v>
      </c>
      <c r="O84" s="69">
        <f t="shared" ref="O84" si="52">IF((F84&gt;0),0,(Y84))</f>
        <v>0</v>
      </c>
      <c r="P84" s="69">
        <v>0</v>
      </c>
      <c r="Q84" s="69">
        <f t="shared" ref="Q84" si="53">IF((M84&gt;0),(M84+N84+P84),(Y84)+(P84))</f>
        <v>1032.08</v>
      </c>
      <c r="R84" s="72" t="s">
        <v>48</v>
      </c>
      <c r="S84" s="20"/>
      <c r="T84" s="105"/>
      <c r="U84" s="64">
        <v>5</v>
      </c>
      <c r="V84" s="65">
        <v>5.04</v>
      </c>
      <c r="W84" s="64">
        <v>5.0999999999999996</v>
      </c>
      <c r="X84" s="64">
        <v>90</v>
      </c>
      <c r="Y84" s="64">
        <f t="shared" si="42"/>
        <v>270</v>
      </c>
      <c r="Z84" s="64">
        <v>850</v>
      </c>
      <c r="AA84" s="24"/>
      <c r="AB84" s="24"/>
      <c r="AC84" s="24"/>
      <c r="AD84" s="24"/>
    </row>
    <row r="85" spans="1:30">
      <c r="A85" s="20"/>
      <c r="B85" s="103"/>
      <c r="C85" s="103"/>
      <c r="D85" s="103"/>
      <c r="E85" s="103"/>
      <c r="F85" s="94"/>
      <c r="G85" s="73"/>
      <c r="H85" s="3"/>
      <c r="I85" s="95"/>
      <c r="J85" s="3"/>
      <c r="K85" s="73"/>
      <c r="L85" s="73"/>
      <c r="M85" s="73"/>
      <c r="N85" s="101"/>
      <c r="O85" s="73"/>
      <c r="P85" s="73"/>
      <c r="Q85" s="102"/>
      <c r="R85" s="98"/>
      <c r="S85" s="20"/>
      <c r="T85" s="105"/>
      <c r="U85" s="64"/>
      <c r="V85" s="65"/>
      <c r="W85" s="64"/>
      <c r="X85" s="64"/>
      <c r="Y85" s="64"/>
      <c r="Z85" s="64"/>
      <c r="AA85" s="24"/>
      <c r="AB85" s="24"/>
      <c r="AC85" s="24"/>
      <c r="AD85" s="24"/>
    </row>
    <row r="86" spans="1:30">
      <c r="A86" s="20"/>
      <c r="B86" s="103"/>
      <c r="C86" s="103"/>
      <c r="D86" s="103"/>
      <c r="E86" s="103"/>
      <c r="F86" s="94"/>
      <c r="G86" s="73"/>
      <c r="H86" s="3"/>
      <c r="I86" s="95"/>
      <c r="J86" s="3"/>
      <c r="K86" s="73"/>
      <c r="L86" s="73"/>
      <c r="M86" s="73"/>
      <c r="N86" s="101"/>
      <c r="O86" s="73"/>
      <c r="P86" s="73"/>
      <c r="Q86" s="73"/>
      <c r="R86" s="98"/>
      <c r="S86" s="20"/>
      <c r="T86" s="105"/>
      <c r="U86" s="64"/>
      <c r="V86" s="65"/>
      <c r="W86" s="64"/>
      <c r="X86" s="64"/>
      <c r="Y86" s="64"/>
      <c r="Z86" s="64"/>
      <c r="AA86" s="24"/>
      <c r="AB86" s="24"/>
      <c r="AC86" s="24"/>
      <c r="AD86" s="24"/>
    </row>
    <row r="87" spans="1:30">
      <c r="A87" s="106" t="s">
        <v>457</v>
      </c>
      <c r="B87" s="74" t="s">
        <v>179</v>
      </c>
      <c r="C87" s="68" t="s">
        <v>107</v>
      </c>
      <c r="D87" s="68">
        <v>29461</v>
      </c>
      <c r="E87" s="68">
        <v>29415</v>
      </c>
      <c r="F87" s="68">
        <f>IF((D87&gt;E87),(D87-E87),(0))/1</f>
        <v>46</v>
      </c>
      <c r="G87" s="69">
        <f t="shared" si="33"/>
        <v>230</v>
      </c>
      <c r="H87" s="4">
        <f t="shared" si="34"/>
        <v>0</v>
      </c>
      <c r="I87" s="70">
        <f t="shared" si="35"/>
        <v>0</v>
      </c>
      <c r="J87" s="4">
        <f t="shared" si="37"/>
        <v>0</v>
      </c>
      <c r="K87" s="69">
        <f t="shared" si="36"/>
        <v>0</v>
      </c>
      <c r="L87" s="69">
        <f>(G87+I87+K87)*1</f>
        <v>230</v>
      </c>
      <c r="M87" s="69">
        <f t="shared" si="38"/>
        <v>230</v>
      </c>
      <c r="N87" s="71">
        <f>IF((Y87&gt;0),Y87,130)*1</f>
        <v>270</v>
      </c>
      <c r="O87" s="69">
        <f t="shared" si="39"/>
        <v>0</v>
      </c>
      <c r="P87" s="124">
        <v>906.44</v>
      </c>
      <c r="Q87" s="69">
        <f>IF((M87&gt;0),(M87+N87+P87),(Y87)+(P87))</f>
        <v>1406.44</v>
      </c>
      <c r="R87" s="72" t="s">
        <v>48</v>
      </c>
      <c r="S87" s="116"/>
      <c r="T87" s="105"/>
      <c r="U87" s="64">
        <v>5</v>
      </c>
      <c r="V87" s="65">
        <v>5.04</v>
      </c>
      <c r="W87" s="64">
        <v>5.0999999999999996</v>
      </c>
      <c r="X87" s="64">
        <v>90</v>
      </c>
      <c r="Y87" s="64">
        <f>3*90</f>
        <v>270</v>
      </c>
      <c r="Z87" s="64">
        <v>850</v>
      </c>
      <c r="AA87" s="24"/>
      <c r="AB87" s="24"/>
      <c r="AC87" s="24"/>
      <c r="AD87" s="24"/>
    </row>
    <row r="88" spans="1:30">
      <c r="A88" s="106"/>
      <c r="B88" s="74" t="s">
        <v>551</v>
      </c>
      <c r="C88" s="68" t="s">
        <v>108</v>
      </c>
      <c r="D88" s="68"/>
      <c r="E88" s="68"/>
      <c r="F88" s="68">
        <f t="shared" ref="F88:F92" si="54">IF((D88&gt;E88),(D88-E88),(0))/1</f>
        <v>0</v>
      </c>
      <c r="G88" s="69">
        <f t="shared" si="33"/>
        <v>0</v>
      </c>
      <c r="H88" s="4">
        <f t="shared" si="34"/>
        <v>0</v>
      </c>
      <c r="I88" s="70">
        <f t="shared" si="35"/>
        <v>0</v>
      </c>
      <c r="J88" s="4">
        <f t="shared" si="37"/>
        <v>0</v>
      </c>
      <c r="K88" s="69">
        <f t="shared" si="36"/>
        <v>0</v>
      </c>
      <c r="L88" s="69">
        <f t="shared" ref="L88:L92" si="55">(G88+I88+K88)*1</f>
        <v>0</v>
      </c>
      <c r="M88" s="69">
        <f t="shared" si="38"/>
        <v>0</v>
      </c>
      <c r="N88" s="71">
        <f t="shared" ref="N88:N94" si="56">IF((Y88&gt;0),Y88,130)*1</f>
        <v>270</v>
      </c>
      <c r="O88" s="69">
        <f t="shared" si="39"/>
        <v>270</v>
      </c>
      <c r="P88" s="69">
        <v>0</v>
      </c>
      <c r="Q88" s="69">
        <f t="shared" ref="Q88:Q94" si="57">IF((M88&gt;0),(M88+N88+P88),(Y88)+(P88))</f>
        <v>270</v>
      </c>
      <c r="R88" s="72" t="s">
        <v>586</v>
      </c>
      <c r="S88" s="26"/>
      <c r="T88" s="105"/>
      <c r="U88" s="64">
        <v>5</v>
      </c>
      <c r="V88" s="65">
        <v>5.04</v>
      </c>
      <c r="W88" s="64">
        <v>5.0999999999999996</v>
      </c>
      <c r="X88" s="64">
        <v>90</v>
      </c>
      <c r="Y88" s="64">
        <f t="shared" ref="Y88:Y94" si="58">3*90</f>
        <v>270</v>
      </c>
      <c r="Z88" s="64">
        <v>850</v>
      </c>
      <c r="AA88" s="24"/>
      <c r="AB88" s="24"/>
      <c r="AC88" s="24"/>
      <c r="AD88" s="24"/>
    </row>
    <row r="89" spans="1:30">
      <c r="A89" s="106"/>
      <c r="B89" s="74" t="s">
        <v>120</v>
      </c>
      <c r="C89" s="68" t="s">
        <v>109</v>
      </c>
      <c r="D89" s="75">
        <v>15564</v>
      </c>
      <c r="E89" s="75">
        <v>15463</v>
      </c>
      <c r="F89" s="68">
        <f>IF((D89&gt;E89),(D89-E89),(0))/1</f>
        <v>101</v>
      </c>
      <c r="G89" s="69">
        <f t="shared" si="33"/>
        <v>500</v>
      </c>
      <c r="H89" s="4">
        <f t="shared" si="34"/>
        <v>1</v>
      </c>
      <c r="I89" s="70">
        <f t="shared" si="35"/>
        <v>5.04</v>
      </c>
      <c r="J89" s="4">
        <f t="shared" si="37"/>
        <v>0</v>
      </c>
      <c r="K89" s="69">
        <f t="shared" si="36"/>
        <v>0</v>
      </c>
      <c r="L89" s="69">
        <f>(G89+I89+K89)*1</f>
        <v>505.04</v>
      </c>
      <c r="M89" s="69">
        <f t="shared" si="38"/>
        <v>505.04</v>
      </c>
      <c r="N89" s="71">
        <f t="shared" si="56"/>
        <v>270</v>
      </c>
      <c r="O89" s="69">
        <f t="shared" si="39"/>
        <v>0</v>
      </c>
      <c r="P89" s="69">
        <v>0</v>
      </c>
      <c r="Q89" s="69">
        <f t="shared" si="57"/>
        <v>775.04</v>
      </c>
      <c r="R89" s="72" t="s">
        <v>48</v>
      </c>
      <c r="S89" s="26"/>
      <c r="T89" s="105"/>
      <c r="U89" s="64">
        <v>5</v>
      </c>
      <c r="V89" s="65">
        <v>5.04</v>
      </c>
      <c r="W89" s="64">
        <v>5.0999999999999996</v>
      </c>
      <c r="X89" s="64">
        <v>90</v>
      </c>
      <c r="Y89" s="64">
        <f t="shared" si="58"/>
        <v>270</v>
      </c>
      <c r="Z89" s="64">
        <v>850</v>
      </c>
      <c r="AA89" s="24"/>
      <c r="AB89" s="24"/>
      <c r="AC89" s="24"/>
      <c r="AD89" s="24"/>
    </row>
    <row r="90" spans="1:30">
      <c r="A90" s="106"/>
      <c r="B90" s="74" t="s">
        <v>97</v>
      </c>
      <c r="C90" s="68" t="s">
        <v>110</v>
      </c>
      <c r="D90" s="80"/>
      <c r="E90" s="80"/>
      <c r="F90" s="80">
        <f>IF((D90&gt;E90),(D90-E90),(0))/1</f>
        <v>0</v>
      </c>
      <c r="G90" s="81">
        <f t="shared" si="33"/>
        <v>0</v>
      </c>
      <c r="H90" s="5">
        <f t="shared" si="34"/>
        <v>0</v>
      </c>
      <c r="I90" s="82">
        <f t="shared" si="35"/>
        <v>0</v>
      </c>
      <c r="J90" s="5">
        <f t="shared" si="37"/>
        <v>0</v>
      </c>
      <c r="K90" s="81">
        <f t="shared" si="36"/>
        <v>0</v>
      </c>
      <c r="L90" s="81">
        <f>(G90+I90+K90)*1</f>
        <v>0</v>
      </c>
      <c r="M90" s="81">
        <f t="shared" si="38"/>
        <v>0</v>
      </c>
      <c r="N90" s="83">
        <f t="shared" si="56"/>
        <v>270</v>
      </c>
      <c r="O90" s="81">
        <f t="shared" si="39"/>
        <v>270</v>
      </c>
      <c r="P90" s="81">
        <v>0</v>
      </c>
      <c r="Q90" s="81">
        <f t="shared" si="57"/>
        <v>270</v>
      </c>
      <c r="R90" s="72" t="s">
        <v>48</v>
      </c>
      <c r="S90" s="26"/>
      <c r="T90" s="105"/>
      <c r="U90" s="64">
        <v>5</v>
      </c>
      <c r="V90" s="65">
        <v>5.04</v>
      </c>
      <c r="W90" s="64">
        <v>5.0999999999999996</v>
      </c>
      <c r="X90" s="64">
        <v>90</v>
      </c>
      <c r="Y90" s="64">
        <f t="shared" si="58"/>
        <v>270</v>
      </c>
      <c r="Z90" s="64">
        <v>850</v>
      </c>
      <c r="AA90" s="24"/>
      <c r="AB90" s="24"/>
      <c r="AC90" s="24"/>
      <c r="AD90" s="24"/>
    </row>
    <row r="91" spans="1:30">
      <c r="A91" s="106"/>
      <c r="B91" s="125" t="s">
        <v>128</v>
      </c>
      <c r="C91" s="68" t="s">
        <v>111</v>
      </c>
      <c r="D91" s="68">
        <v>60088</v>
      </c>
      <c r="E91" s="68">
        <v>59446</v>
      </c>
      <c r="F91" s="68">
        <f>IF((D91&gt;E91),(D91-E91),(0))/1</f>
        <v>642</v>
      </c>
      <c r="G91" s="69">
        <f t="shared" si="33"/>
        <v>500</v>
      </c>
      <c r="H91" s="4">
        <f t="shared" si="34"/>
        <v>542</v>
      </c>
      <c r="I91" s="70">
        <f t="shared" si="35"/>
        <v>504</v>
      </c>
      <c r="J91" s="4">
        <f t="shared" si="37"/>
        <v>442</v>
      </c>
      <c r="K91" s="69">
        <f t="shared" si="36"/>
        <v>2254.1999999999998</v>
      </c>
      <c r="L91" s="69">
        <f>(G91+I91+K91)*1</f>
        <v>3258.2</v>
      </c>
      <c r="M91" s="69">
        <f t="shared" si="38"/>
        <v>3258.2</v>
      </c>
      <c r="N91" s="71">
        <f t="shared" si="56"/>
        <v>270</v>
      </c>
      <c r="O91" s="69">
        <f t="shared" si="39"/>
        <v>0</v>
      </c>
      <c r="P91" s="69">
        <v>0</v>
      </c>
      <c r="Q91" s="69">
        <f t="shared" si="57"/>
        <v>3528.2</v>
      </c>
      <c r="R91" s="72" t="s">
        <v>48</v>
      </c>
      <c r="S91" s="24"/>
      <c r="T91" s="105"/>
      <c r="U91" s="64">
        <v>5</v>
      </c>
      <c r="V91" s="65">
        <v>5.04</v>
      </c>
      <c r="W91" s="64">
        <v>5.0999999999999996</v>
      </c>
      <c r="X91" s="64">
        <v>90</v>
      </c>
      <c r="Y91" s="64">
        <f t="shared" si="58"/>
        <v>270</v>
      </c>
      <c r="Z91" s="64">
        <v>850</v>
      </c>
      <c r="AA91" s="24"/>
      <c r="AB91" s="24"/>
      <c r="AC91" s="24"/>
      <c r="AD91" s="24"/>
    </row>
    <row r="92" spans="1:30">
      <c r="A92" s="106"/>
      <c r="B92" s="74" t="s">
        <v>112</v>
      </c>
      <c r="C92" s="68" t="s">
        <v>113</v>
      </c>
      <c r="D92" s="68">
        <v>61034</v>
      </c>
      <c r="E92" s="68">
        <v>60601</v>
      </c>
      <c r="F92" s="68">
        <f t="shared" si="54"/>
        <v>433</v>
      </c>
      <c r="G92" s="69">
        <f t="shared" si="33"/>
        <v>500</v>
      </c>
      <c r="H92" s="4">
        <f t="shared" si="34"/>
        <v>333</v>
      </c>
      <c r="I92" s="70">
        <f t="shared" si="35"/>
        <v>504</v>
      </c>
      <c r="J92" s="4">
        <f t="shared" si="37"/>
        <v>233</v>
      </c>
      <c r="K92" s="69">
        <f t="shared" si="36"/>
        <v>1188.3</v>
      </c>
      <c r="L92" s="69">
        <f t="shared" si="55"/>
        <v>2192.3000000000002</v>
      </c>
      <c r="M92" s="69">
        <f t="shared" si="38"/>
        <v>2192.3000000000002</v>
      </c>
      <c r="N92" s="71">
        <f t="shared" si="56"/>
        <v>270</v>
      </c>
      <c r="O92" s="69">
        <f t="shared" si="39"/>
        <v>0</v>
      </c>
      <c r="P92" s="69">
        <v>0</v>
      </c>
      <c r="Q92" s="69">
        <f t="shared" si="57"/>
        <v>2462.3000000000002</v>
      </c>
      <c r="R92" s="72" t="s">
        <v>48</v>
      </c>
      <c r="S92" s="26"/>
      <c r="T92" s="105"/>
      <c r="U92" s="64">
        <v>5</v>
      </c>
      <c r="V92" s="65">
        <v>5.04</v>
      </c>
      <c r="W92" s="64">
        <v>5.0999999999999996</v>
      </c>
      <c r="X92" s="64">
        <v>90</v>
      </c>
      <c r="Y92" s="64">
        <f t="shared" si="58"/>
        <v>270</v>
      </c>
      <c r="Z92" s="64">
        <v>850</v>
      </c>
      <c r="AA92" s="24"/>
      <c r="AB92" s="24"/>
      <c r="AC92" s="24"/>
      <c r="AD92" s="24"/>
    </row>
    <row r="93" spans="1:30">
      <c r="A93" s="106"/>
      <c r="B93" s="74" t="s">
        <v>97</v>
      </c>
      <c r="C93" s="68" t="s">
        <v>114</v>
      </c>
      <c r="D93" s="80"/>
      <c r="E93" s="80"/>
      <c r="F93" s="80">
        <f>IF((D93&gt;E93),(D93-E93),(0))/1</f>
        <v>0</v>
      </c>
      <c r="G93" s="81">
        <f t="shared" si="33"/>
        <v>0</v>
      </c>
      <c r="H93" s="5">
        <f t="shared" si="34"/>
        <v>0</v>
      </c>
      <c r="I93" s="82">
        <f t="shared" si="35"/>
        <v>0</v>
      </c>
      <c r="J93" s="5">
        <f t="shared" si="37"/>
        <v>0</v>
      </c>
      <c r="K93" s="81">
        <f t="shared" si="36"/>
        <v>0</v>
      </c>
      <c r="L93" s="81">
        <f>(G93+I93+K93)*1</f>
        <v>0</v>
      </c>
      <c r="M93" s="81">
        <f t="shared" si="38"/>
        <v>0</v>
      </c>
      <c r="N93" s="83">
        <f t="shared" si="56"/>
        <v>270</v>
      </c>
      <c r="O93" s="81">
        <f t="shared" si="39"/>
        <v>270</v>
      </c>
      <c r="P93" s="81">
        <v>0</v>
      </c>
      <c r="Q93" s="81">
        <f t="shared" si="57"/>
        <v>270</v>
      </c>
      <c r="R93" s="72" t="s">
        <v>48</v>
      </c>
      <c r="S93" s="116"/>
      <c r="T93" s="105"/>
      <c r="U93" s="64">
        <v>5</v>
      </c>
      <c r="V93" s="65">
        <v>5.04</v>
      </c>
      <c r="W93" s="64">
        <v>5.0999999999999996</v>
      </c>
      <c r="X93" s="64">
        <v>90</v>
      </c>
      <c r="Y93" s="64">
        <f t="shared" si="58"/>
        <v>270</v>
      </c>
      <c r="Z93" s="64">
        <v>850</v>
      </c>
      <c r="AA93" s="24"/>
      <c r="AB93" s="24"/>
      <c r="AC93" s="24"/>
      <c r="AD93" s="24"/>
    </row>
    <row r="94" spans="1:30">
      <c r="A94" s="106"/>
      <c r="B94" s="74" t="s">
        <v>556</v>
      </c>
      <c r="C94" s="68" t="s">
        <v>115</v>
      </c>
      <c r="D94" s="68">
        <v>47171</v>
      </c>
      <c r="E94" s="68">
        <v>46336</v>
      </c>
      <c r="F94" s="68">
        <f>IF((D94&gt;E94),(D94-E94),(0))/15</f>
        <v>55.666666666666664</v>
      </c>
      <c r="G94" s="69">
        <f t="shared" si="33"/>
        <v>278.33333333333331</v>
      </c>
      <c r="H94" s="4">
        <f t="shared" si="34"/>
        <v>0</v>
      </c>
      <c r="I94" s="70">
        <f t="shared" si="35"/>
        <v>0</v>
      </c>
      <c r="J94" s="4">
        <f t="shared" si="37"/>
        <v>0</v>
      </c>
      <c r="K94" s="69">
        <f t="shared" si="36"/>
        <v>0</v>
      </c>
      <c r="L94" s="69">
        <f>(G94+I94+K94)*15</f>
        <v>4175</v>
      </c>
      <c r="M94" s="69">
        <f t="shared" si="38"/>
        <v>4175</v>
      </c>
      <c r="N94" s="71">
        <f t="shared" si="56"/>
        <v>270</v>
      </c>
      <c r="O94" s="69">
        <f t="shared" si="39"/>
        <v>0</v>
      </c>
      <c r="P94" s="69">
        <v>0</v>
      </c>
      <c r="Q94" s="69">
        <f t="shared" si="57"/>
        <v>4445</v>
      </c>
      <c r="R94" s="72" t="s">
        <v>577</v>
      </c>
      <c r="S94" s="26"/>
      <c r="T94" s="105"/>
      <c r="U94" s="64">
        <v>5</v>
      </c>
      <c r="V94" s="65">
        <v>5.04</v>
      </c>
      <c r="W94" s="64">
        <v>5.0999999999999996</v>
      </c>
      <c r="X94" s="64">
        <v>90</v>
      </c>
      <c r="Y94" s="64">
        <f t="shared" si="58"/>
        <v>270</v>
      </c>
      <c r="Z94" s="64">
        <v>850</v>
      </c>
      <c r="AA94" s="24"/>
      <c r="AB94" s="24"/>
      <c r="AC94" s="24"/>
      <c r="AD94" s="24"/>
    </row>
    <row r="95" spans="1:30">
      <c r="A95" s="126"/>
      <c r="B95" s="126"/>
      <c r="C95" s="126"/>
      <c r="D95" s="127"/>
      <c r="E95" s="127"/>
      <c r="F95" s="128"/>
      <c r="G95" s="129"/>
      <c r="H95" s="2"/>
      <c r="I95" s="130"/>
      <c r="J95" s="2"/>
      <c r="K95" s="129"/>
      <c r="L95" s="129"/>
      <c r="M95" s="129"/>
      <c r="N95" s="131"/>
      <c r="O95" s="129"/>
      <c r="P95" s="129"/>
      <c r="Q95" s="132"/>
      <c r="R95" s="133"/>
      <c r="S95" s="26"/>
      <c r="T95" s="105"/>
      <c r="U95" s="64"/>
      <c r="V95" s="65"/>
      <c r="W95" s="64"/>
      <c r="X95" s="64"/>
      <c r="Y95" s="64"/>
      <c r="Z95" s="64"/>
      <c r="AA95" s="24"/>
      <c r="AB95" s="24"/>
      <c r="AC95" s="24"/>
      <c r="AD95" s="24"/>
    </row>
    <row r="96" spans="1:30">
      <c r="A96" s="126"/>
      <c r="B96" s="126"/>
      <c r="C96" s="126"/>
      <c r="D96" s="127"/>
      <c r="E96" s="127"/>
      <c r="F96" s="128"/>
      <c r="G96" s="129"/>
      <c r="H96" s="2"/>
      <c r="I96" s="130"/>
      <c r="J96" s="2"/>
      <c r="K96" s="129"/>
      <c r="L96" s="129"/>
      <c r="M96" s="129"/>
      <c r="N96" s="131"/>
      <c r="O96" s="129"/>
      <c r="P96" s="129" t="s">
        <v>596</v>
      </c>
      <c r="Q96" s="129"/>
      <c r="R96" s="133"/>
      <c r="S96" s="26"/>
      <c r="T96" s="105"/>
      <c r="U96" s="64"/>
      <c r="V96" s="65"/>
      <c r="W96" s="64"/>
      <c r="X96" s="64"/>
      <c r="Y96" s="64"/>
      <c r="Z96" s="64"/>
      <c r="AA96" s="24"/>
      <c r="AB96" s="24"/>
      <c r="AC96" s="24"/>
      <c r="AD96" s="24"/>
    </row>
    <row r="97" spans="1:30">
      <c r="A97" s="106" t="s">
        <v>135</v>
      </c>
      <c r="B97" s="74" t="s">
        <v>177</v>
      </c>
      <c r="C97" s="68" t="s">
        <v>116</v>
      </c>
      <c r="D97" s="68">
        <v>21697</v>
      </c>
      <c r="E97" s="68">
        <v>21584</v>
      </c>
      <c r="F97" s="68">
        <f>IF((D97&gt;E97),(D97-E97),(0))/1</f>
        <v>113</v>
      </c>
      <c r="G97" s="69">
        <f t="shared" si="33"/>
        <v>500</v>
      </c>
      <c r="H97" s="4">
        <f t="shared" si="34"/>
        <v>13</v>
      </c>
      <c r="I97" s="70">
        <f t="shared" si="35"/>
        <v>65.52</v>
      </c>
      <c r="J97" s="4">
        <f t="shared" si="37"/>
        <v>0</v>
      </c>
      <c r="K97" s="69">
        <f t="shared" si="36"/>
        <v>0</v>
      </c>
      <c r="L97" s="69">
        <f>(G97+I97+K97)*1</f>
        <v>565.52</v>
      </c>
      <c r="M97" s="69">
        <f t="shared" si="38"/>
        <v>565.52</v>
      </c>
      <c r="N97" s="71">
        <f>IF((Y97&gt;0),Y97,130)*1</f>
        <v>225</v>
      </c>
      <c r="O97" s="69">
        <f t="shared" si="39"/>
        <v>0</v>
      </c>
      <c r="P97" s="69">
        <v>0</v>
      </c>
      <c r="Q97" s="69">
        <f>IF((M97&gt;0),(M97+N97+P97),(Y97)+(P97))</f>
        <v>790.52</v>
      </c>
      <c r="R97" s="72" t="s">
        <v>48</v>
      </c>
      <c r="S97" s="116"/>
      <c r="T97" s="105"/>
      <c r="U97" s="64">
        <v>5</v>
      </c>
      <c r="V97" s="65">
        <v>5.04</v>
      </c>
      <c r="W97" s="64">
        <v>5.0999999999999996</v>
      </c>
      <c r="X97" s="64">
        <v>90</v>
      </c>
      <c r="Y97" s="64">
        <f>2.5*90</f>
        <v>225</v>
      </c>
      <c r="Z97" s="64">
        <v>700</v>
      </c>
      <c r="AA97" s="24"/>
      <c r="AB97" s="24"/>
      <c r="AC97" s="24"/>
      <c r="AD97" s="24"/>
    </row>
    <row r="98" spans="1:30">
      <c r="A98" s="106"/>
      <c r="B98" s="125" t="s">
        <v>97</v>
      </c>
      <c r="C98" s="68" t="s">
        <v>117</v>
      </c>
      <c r="D98" s="80"/>
      <c r="E98" s="80"/>
      <c r="F98" s="80">
        <f>IF((D98&gt;E98),(D98-E98),(0))/1</f>
        <v>0</v>
      </c>
      <c r="G98" s="81">
        <f t="shared" si="33"/>
        <v>0</v>
      </c>
      <c r="H98" s="5">
        <f t="shared" si="34"/>
        <v>0</v>
      </c>
      <c r="I98" s="82">
        <f t="shared" si="35"/>
        <v>0</v>
      </c>
      <c r="J98" s="5">
        <f t="shared" si="37"/>
        <v>0</v>
      </c>
      <c r="K98" s="81">
        <f t="shared" si="36"/>
        <v>0</v>
      </c>
      <c r="L98" s="81">
        <f>(G98+I98+K98)*1</f>
        <v>0</v>
      </c>
      <c r="M98" s="81">
        <f t="shared" si="38"/>
        <v>0</v>
      </c>
      <c r="N98" s="83">
        <f t="shared" ref="N98:N112" si="59">IF((Y98&gt;0),Y98,130)*1</f>
        <v>225</v>
      </c>
      <c r="O98" s="81">
        <f t="shared" si="39"/>
        <v>225</v>
      </c>
      <c r="P98" s="81">
        <v>0</v>
      </c>
      <c r="Q98" s="81">
        <f t="shared" ref="Q98:Q112" si="60">IF((M98&gt;0),(M98+N98+P98),(Y98)+(P98))</f>
        <v>225</v>
      </c>
      <c r="R98" s="72" t="s">
        <v>48</v>
      </c>
      <c r="S98" s="134"/>
      <c r="T98" s="105"/>
      <c r="U98" s="64">
        <v>5</v>
      </c>
      <c r="V98" s="65">
        <v>5.04</v>
      </c>
      <c r="W98" s="64">
        <v>5.0999999999999996</v>
      </c>
      <c r="X98" s="64">
        <v>90</v>
      </c>
      <c r="Y98" s="64">
        <f t="shared" ref="Y98:Y112" si="61">2.5*90</f>
        <v>225</v>
      </c>
      <c r="Z98" s="64">
        <v>700</v>
      </c>
      <c r="AA98" s="24"/>
      <c r="AB98" s="24"/>
      <c r="AC98" s="24"/>
      <c r="AD98" s="24"/>
    </row>
    <row r="99" spans="1:30">
      <c r="A99" s="106"/>
      <c r="B99" s="125" t="s">
        <v>230</v>
      </c>
      <c r="C99" s="75" t="s">
        <v>118</v>
      </c>
      <c r="D99" s="75">
        <v>49862</v>
      </c>
      <c r="E99" s="75">
        <v>49612</v>
      </c>
      <c r="F99" s="68">
        <f>IF((D99&gt;E99),(D99-E99),(0))/1</f>
        <v>250</v>
      </c>
      <c r="G99" s="69">
        <f t="shared" si="33"/>
        <v>500</v>
      </c>
      <c r="H99" s="4">
        <f t="shared" si="34"/>
        <v>150</v>
      </c>
      <c r="I99" s="70">
        <f t="shared" si="35"/>
        <v>504</v>
      </c>
      <c r="J99" s="4">
        <f t="shared" si="37"/>
        <v>50</v>
      </c>
      <c r="K99" s="69">
        <f t="shared" si="36"/>
        <v>254.99999999999997</v>
      </c>
      <c r="L99" s="69">
        <f>(G99+I99+K99)*1</f>
        <v>1259</v>
      </c>
      <c r="M99" s="69">
        <f t="shared" si="38"/>
        <v>1259</v>
      </c>
      <c r="N99" s="71">
        <f t="shared" si="59"/>
        <v>225</v>
      </c>
      <c r="O99" s="69">
        <f t="shared" si="39"/>
        <v>0</v>
      </c>
      <c r="P99" s="135">
        <v>0</v>
      </c>
      <c r="Q99" s="69">
        <f t="shared" si="60"/>
        <v>1484</v>
      </c>
      <c r="R99" s="136" t="s">
        <v>48</v>
      </c>
      <c r="S99" s="107"/>
      <c r="T99" s="105"/>
      <c r="U99" s="64">
        <v>5</v>
      </c>
      <c r="V99" s="65">
        <v>5.04</v>
      </c>
      <c r="W99" s="64">
        <v>5.0999999999999996</v>
      </c>
      <c r="X99" s="64">
        <v>90</v>
      </c>
      <c r="Y99" s="64">
        <f t="shared" si="61"/>
        <v>225</v>
      </c>
      <c r="Z99" s="64">
        <v>700</v>
      </c>
      <c r="AA99" s="24"/>
      <c r="AB99" s="24"/>
      <c r="AC99" s="24"/>
      <c r="AD99" s="24"/>
    </row>
    <row r="100" spans="1:30">
      <c r="A100" s="106"/>
      <c r="B100" s="125" t="s">
        <v>456</v>
      </c>
      <c r="C100" s="68" t="s">
        <v>119</v>
      </c>
      <c r="D100" s="68">
        <v>36789</v>
      </c>
      <c r="E100" s="68">
        <v>36665</v>
      </c>
      <c r="F100" s="68">
        <f>IF((D100&gt;E100),(D100-E100),(0))/1</f>
        <v>124</v>
      </c>
      <c r="G100" s="69">
        <f t="shared" si="33"/>
        <v>500</v>
      </c>
      <c r="H100" s="4">
        <f t="shared" si="34"/>
        <v>24</v>
      </c>
      <c r="I100" s="70">
        <f t="shared" si="35"/>
        <v>120.96000000000001</v>
      </c>
      <c r="J100" s="4">
        <f t="shared" si="37"/>
        <v>0</v>
      </c>
      <c r="K100" s="69">
        <f t="shared" si="36"/>
        <v>0</v>
      </c>
      <c r="L100" s="69">
        <f>(G100+I100+K100)*1</f>
        <v>620.96</v>
      </c>
      <c r="M100" s="137">
        <f t="shared" si="38"/>
        <v>620.96</v>
      </c>
      <c r="N100" s="138">
        <f t="shared" si="59"/>
        <v>225</v>
      </c>
      <c r="O100" s="137">
        <f t="shared" si="39"/>
        <v>0</v>
      </c>
      <c r="P100" s="137">
        <v>0</v>
      </c>
      <c r="Q100" s="137">
        <f t="shared" si="60"/>
        <v>845.96</v>
      </c>
      <c r="R100" s="136" t="s">
        <v>48</v>
      </c>
      <c r="S100" s="26"/>
      <c r="T100" s="105"/>
      <c r="U100" s="64">
        <v>5</v>
      </c>
      <c r="V100" s="65">
        <v>5.04</v>
      </c>
      <c r="W100" s="64">
        <v>5.0999999999999996</v>
      </c>
      <c r="X100" s="64">
        <v>90</v>
      </c>
      <c r="Y100" s="64">
        <f t="shared" si="61"/>
        <v>225</v>
      </c>
      <c r="Z100" s="64">
        <v>700</v>
      </c>
      <c r="AA100" s="24"/>
      <c r="AB100" s="24"/>
      <c r="AC100" s="24"/>
      <c r="AD100" s="24"/>
    </row>
    <row r="101" spans="1:30">
      <c r="A101" s="106"/>
      <c r="B101" s="74" t="s">
        <v>140</v>
      </c>
      <c r="C101" s="68" t="s">
        <v>121</v>
      </c>
      <c r="D101" s="68">
        <v>59390</v>
      </c>
      <c r="E101" s="68">
        <v>59251</v>
      </c>
      <c r="F101" s="68">
        <f>IF((D101&gt;E101),(D101-E101),(0))/1</f>
        <v>139</v>
      </c>
      <c r="G101" s="69">
        <f t="shared" si="33"/>
        <v>500</v>
      </c>
      <c r="H101" s="4">
        <f t="shared" si="34"/>
        <v>39</v>
      </c>
      <c r="I101" s="70">
        <f t="shared" si="35"/>
        <v>196.56</v>
      </c>
      <c r="J101" s="4">
        <f t="shared" si="37"/>
        <v>0</v>
      </c>
      <c r="K101" s="69">
        <f t="shared" si="36"/>
        <v>0</v>
      </c>
      <c r="L101" s="69">
        <f>(G101+I101+K101)*1</f>
        <v>696.56</v>
      </c>
      <c r="M101" s="69">
        <f t="shared" si="38"/>
        <v>696.56</v>
      </c>
      <c r="N101" s="71">
        <f t="shared" si="59"/>
        <v>225</v>
      </c>
      <c r="O101" s="69">
        <f t="shared" si="39"/>
        <v>0</v>
      </c>
      <c r="P101" s="137">
        <v>0</v>
      </c>
      <c r="Q101" s="69">
        <f t="shared" si="60"/>
        <v>921.56</v>
      </c>
      <c r="R101" s="136" t="s">
        <v>48</v>
      </c>
      <c r="S101" s="134"/>
      <c r="T101" s="105"/>
      <c r="U101" s="64">
        <v>5</v>
      </c>
      <c r="V101" s="65">
        <v>5.04</v>
      </c>
      <c r="W101" s="64">
        <v>5.0999999999999996</v>
      </c>
      <c r="X101" s="64">
        <v>90</v>
      </c>
      <c r="Y101" s="64">
        <f t="shared" si="61"/>
        <v>225</v>
      </c>
      <c r="Z101" s="64">
        <v>700</v>
      </c>
      <c r="AA101" s="24"/>
      <c r="AB101" s="24"/>
      <c r="AC101" s="24"/>
      <c r="AD101" s="24"/>
    </row>
    <row r="102" spans="1:30">
      <c r="A102" s="106"/>
      <c r="B102" s="108" t="s">
        <v>97</v>
      </c>
      <c r="C102" s="68" t="s">
        <v>122</v>
      </c>
      <c r="D102" s="80"/>
      <c r="E102" s="80"/>
      <c r="F102" s="80">
        <f t="shared" ref="F102:F111" si="62">IF((D102&gt;E102),(D102-E102),(0))/1</f>
        <v>0</v>
      </c>
      <c r="G102" s="81">
        <f t="shared" si="33"/>
        <v>0</v>
      </c>
      <c r="H102" s="5">
        <f t="shared" si="34"/>
        <v>0</v>
      </c>
      <c r="I102" s="82">
        <f t="shared" si="35"/>
        <v>0</v>
      </c>
      <c r="J102" s="5">
        <f t="shared" si="37"/>
        <v>0</v>
      </c>
      <c r="K102" s="81">
        <f t="shared" si="36"/>
        <v>0</v>
      </c>
      <c r="L102" s="81">
        <f t="shared" ref="L102:L111" si="63">(G102+I102+K102)*1</f>
        <v>0</v>
      </c>
      <c r="M102" s="81">
        <f t="shared" si="38"/>
        <v>0</v>
      </c>
      <c r="N102" s="83">
        <f t="shared" si="59"/>
        <v>225</v>
      </c>
      <c r="O102" s="81">
        <f t="shared" si="39"/>
        <v>225</v>
      </c>
      <c r="P102" s="81">
        <v>0</v>
      </c>
      <c r="Q102" s="81">
        <f t="shared" si="60"/>
        <v>225</v>
      </c>
      <c r="R102" s="136" t="s">
        <v>48</v>
      </c>
      <c r="S102" s="26"/>
      <c r="T102" s="105"/>
      <c r="U102" s="64">
        <v>5</v>
      </c>
      <c r="V102" s="65">
        <v>5.04</v>
      </c>
      <c r="W102" s="64">
        <v>5.0999999999999996</v>
      </c>
      <c r="X102" s="64">
        <v>90</v>
      </c>
      <c r="Y102" s="64">
        <f t="shared" si="61"/>
        <v>225</v>
      </c>
      <c r="Z102" s="64">
        <v>700</v>
      </c>
      <c r="AA102" s="24"/>
      <c r="AB102" s="24"/>
      <c r="AC102" s="24"/>
      <c r="AD102" s="24"/>
    </row>
    <row r="103" spans="1:30">
      <c r="A103" s="106"/>
      <c r="B103" s="108" t="s">
        <v>97</v>
      </c>
      <c r="C103" s="68" t="s">
        <v>123</v>
      </c>
      <c r="D103" s="80">
        <v>27602</v>
      </c>
      <c r="E103" s="80">
        <v>27466</v>
      </c>
      <c r="F103" s="80">
        <f>IF((D103&gt;E103),(D103-E103),(0))/1</f>
        <v>136</v>
      </c>
      <c r="G103" s="81">
        <f t="shared" si="33"/>
        <v>500</v>
      </c>
      <c r="H103" s="5">
        <f t="shared" si="34"/>
        <v>36</v>
      </c>
      <c r="I103" s="82">
        <f t="shared" si="35"/>
        <v>181.44</v>
      </c>
      <c r="J103" s="5">
        <f t="shared" si="37"/>
        <v>0</v>
      </c>
      <c r="K103" s="81">
        <f t="shared" si="36"/>
        <v>0</v>
      </c>
      <c r="L103" s="81">
        <f>(G103+I103+K103)*1</f>
        <v>681.44</v>
      </c>
      <c r="M103" s="81">
        <f t="shared" si="38"/>
        <v>681.44</v>
      </c>
      <c r="N103" s="83">
        <f t="shared" si="59"/>
        <v>225</v>
      </c>
      <c r="O103" s="81">
        <f t="shared" si="39"/>
        <v>0</v>
      </c>
      <c r="P103" s="81">
        <v>0</v>
      </c>
      <c r="Q103" s="81">
        <f t="shared" si="60"/>
        <v>906.44</v>
      </c>
      <c r="R103" s="136" t="s">
        <v>48</v>
      </c>
      <c r="S103" s="26"/>
      <c r="T103" s="105"/>
      <c r="U103" s="64">
        <v>5</v>
      </c>
      <c r="V103" s="65">
        <v>5.04</v>
      </c>
      <c r="W103" s="64">
        <v>5.0999999999999996</v>
      </c>
      <c r="X103" s="64">
        <v>90</v>
      </c>
      <c r="Y103" s="64">
        <f t="shared" si="61"/>
        <v>225</v>
      </c>
      <c r="Z103" s="64">
        <v>700</v>
      </c>
      <c r="AA103" s="24"/>
      <c r="AB103" s="24"/>
      <c r="AC103" s="24"/>
      <c r="AD103" s="24"/>
    </row>
    <row r="104" spans="1:30" ht="14.25" customHeight="1">
      <c r="A104" s="106"/>
      <c r="B104" s="74" t="s">
        <v>97</v>
      </c>
      <c r="C104" s="68" t="s">
        <v>124</v>
      </c>
      <c r="D104" s="80"/>
      <c r="E104" s="80"/>
      <c r="F104" s="80">
        <f t="shared" si="62"/>
        <v>0</v>
      </c>
      <c r="G104" s="81">
        <f t="shared" si="33"/>
        <v>0</v>
      </c>
      <c r="H104" s="5">
        <f t="shared" si="34"/>
        <v>0</v>
      </c>
      <c r="I104" s="82">
        <f t="shared" si="35"/>
        <v>0</v>
      </c>
      <c r="J104" s="5">
        <f t="shared" si="37"/>
        <v>0</v>
      </c>
      <c r="K104" s="81">
        <f t="shared" si="36"/>
        <v>0</v>
      </c>
      <c r="L104" s="81">
        <f t="shared" si="63"/>
        <v>0</v>
      </c>
      <c r="M104" s="81">
        <f t="shared" si="38"/>
        <v>0</v>
      </c>
      <c r="N104" s="83">
        <f t="shared" si="59"/>
        <v>225</v>
      </c>
      <c r="O104" s="81">
        <f t="shared" si="39"/>
        <v>225</v>
      </c>
      <c r="P104" s="81">
        <v>0</v>
      </c>
      <c r="Q104" s="81">
        <f t="shared" si="60"/>
        <v>225</v>
      </c>
      <c r="R104" s="136" t="s">
        <v>48</v>
      </c>
      <c r="S104" s="26"/>
      <c r="T104" s="105"/>
      <c r="U104" s="64">
        <v>5</v>
      </c>
      <c r="V104" s="65">
        <v>5.04</v>
      </c>
      <c r="W104" s="64">
        <v>5.0999999999999996</v>
      </c>
      <c r="X104" s="64">
        <v>90</v>
      </c>
      <c r="Y104" s="64">
        <f t="shared" si="61"/>
        <v>225</v>
      </c>
      <c r="Z104" s="64">
        <v>700</v>
      </c>
      <c r="AA104" s="24"/>
      <c r="AB104" s="24"/>
      <c r="AC104" s="24"/>
      <c r="AD104" s="24"/>
    </row>
    <row r="105" spans="1:30">
      <c r="A105" s="106"/>
      <c r="B105" s="74" t="s">
        <v>144</v>
      </c>
      <c r="C105" s="68" t="s">
        <v>125</v>
      </c>
      <c r="D105" s="68">
        <v>10509</v>
      </c>
      <c r="E105" s="68">
        <v>10220</v>
      </c>
      <c r="F105" s="68">
        <f>IF((D105&gt;E105),(D105-E105),(0))/1</f>
        <v>289</v>
      </c>
      <c r="G105" s="69">
        <f t="shared" si="33"/>
        <v>500</v>
      </c>
      <c r="H105" s="4">
        <f t="shared" si="34"/>
        <v>189</v>
      </c>
      <c r="I105" s="70">
        <f t="shared" si="35"/>
        <v>504</v>
      </c>
      <c r="J105" s="4">
        <f t="shared" si="37"/>
        <v>89</v>
      </c>
      <c r="K105" s="69">
        <f t="shared" si="36"/>
        <v>453.9</v>
      </c>
      <c r="L105" s="69">
        <f>(G105+I105+K105)*1</f>
        <v>1457.9</v>
      </c>
      <c r="M105" s="69">
        <f t="shared" si="38"/>
        <v>1457.9</v>
      </c>
      <c r="N105" s="71">
        <f t="shared" si="59"/>
        <v>225</v>
      </c>
      <c r="O105" s="69">
        <f t="shared" si="39"/>
        <v>0</v>
      </c>
      <c r="P105" s="69">
        <v>0</v>
      </c>
      <c r="Q105" s="69">
        <f t="shared" si="60"/>
        <v>1682.9</v>
      </c>
      <c r="R105" s="136" t="s">
        <v>48</v>
      </c>
      <c r="S105" s="26"/>
      <c r="T105" s="105"/>
      <c r="U105" s="64">
        <v>5</v>
      </c>
      <c r="V105" s="65">
        <v>5.04</v>
      </c>
      <c r="W105" s="64">
        <v>5.0999999999999996</v>
      </c>
      <c r="X105" s="64">
        <v>90</v>
      </c>
      <c r="Y105" s="64">
        <f t="shared" si="61"/>
        <v>225</v>
      </c>
      <c r="Z105" s="64">
        <v>700</v>
      </c>
      <c r="AA105" s="24"/>
      <c r="AB105" s="24"/>
      <c r="AC105" s="24"/>
      <c r="AD105" s="24"/>
    </row>
    <row r="106" spans="1:30">
      <c r="A106" s="106"/>
      <c r="B106" s="125" t="s">
        <v>428</v>
      </c>
      <c r="C106" s="68" t="s">
        <v>126</v>
      </c>
      <c r="D106" s="68">
        <v>747</v>
      </c>
      <c r="E106" s="68">
        <v>642</v>
      </c>
      <c r="F106" s="68">
        <f>IF((D106&gt;E106),(D106-E106),(0))/1</f>
        <v>105</v>
      </c>
      <c r="G106" s="69">
        <f t="shared" si="33"/>
        <v>500</v>
      </c>
      <c r="H106" s="4">
        <f t="shared" si="34"/>
        <v>5</v>
      </c>
      <c r="I106" s="70">
        <f t="shared" si="35"/>
        <v>25.2</v>
      </c>
      <c r="J106" s="4">
        <f t="shared" si="37"/>
        <v>0</v>
      </c>
      <c r="K106" s="69">
        <f t="shared" si="36"/>
        <v>0</v>
      </c>
      <c r="L106" s="69">
        <f>(G106+I106+K106)*1</f>
        <v>525.20000000000005</v>
      </c>
      <c r="M106" s="137">
        <f t="shared" si="38"/>
        <v>525.20000000000005</v>
      </c>
      <c r="N106" s="138">
        <f t="shared" si="59"/>
        <v>225</v>
      </c>
      <c r="O106" s="137">
        <f t="shared" si="39"/>
        <v>0</v>
      </c>
      <c r="P106" s="69">
        <v>0</v>
      </c>
      <c r="Q106" s="137">
        <f t="shared" si="60"/>
        <v>750.2</v>
      </c>
      <c r="R106" s="136" t="s">
        <v>48</v>
      </c>
      <c r="S106" s="26"/>
      <c r="T106" s="105"/>
      <c r="U106" s="64">
        <v>5</v>
      </c>
      <c r="V106" s="65">
        <v>5.04</v>
      </c>
      <c r="W106" s="64">
        <v>5.0999999999999996</v>
      </c>
      <c r="X106" s="64">
        <v>90</v>
      </c>
      <c r="Y106" s="64">
        <f t="shared" si="61"/>
        <v>225</v>
      </c>
      <c r="Z106" s="64">
        <v>700</v>
      </c>
      <c r="AA106" s="24"/>
      <c r="AB106" s="24"/>
      <c r="AC106" s="24"/>
      <c r="AD106" s="24"/>
    </row>
    <row r="107" spans="1:30">
      <c r="A107" s="106"/>
      <c r="B107" s="125" t="s">
        <v>184</v>
      </c>
      <c r="C107" s="68" t="s">
        <v>127</v>
      </c>
      <c r="D107" s="68">
        <v>5094</v>
      </c>
      <c r="E107" s="68">
        <v>4956</v>
      </c>
      <c r="F107" s="68">
        <f>IF((D107&gt;E107),(D107-E107),(0))/1</f>
        <v>138</v>
      </c>
      <c r="G107" s="69">
        <f t="shared" si="33"/>
        <v>500</v>
      </c>
      <c r="H107" s="4">
        <f t="shared" si="34"/>
        <v>38</v>
      </c>
      <c r="I107" s="70">
        <f t="shared" si="35"/>
        <v>191.52</v>
      </c>
      <c r="J107" s="4">
        <f t="shared" si="37"/>
        <v>0</v>
      </c>
      <c r="K107" s="69">
        <f t="shared" si="36"/>
        <v>0</v>
      </c>
      <c r="L107" s="69">
        <f>(G107+I107+K107)*1</f>
        <v>691.52</v>
      </c>
      <c r="M107" s="69">
        <f t="shared" si="38"/>
        <v>691.52</v>
      </c>
      <c r="N107" s="71">
        <f t="shared" si="59"/>
        <v>225</v>
      </c>
      <c r="O107" s="69">
        <f t="shared" si="39"/>
        <v>0</v>
      </c>
      <c r="P107" s="69">
        <v>0</v>
      </c>
      <c r="Q107" s="69">
        <f t="shared" si="60"/>
        <v>916.52</v>
      </c>
      <c r="R107" s="136" t="s">
        <v>48</v>
      </c>
      <c r="S107" s="134"/>
      <c r="T107" s="105"/>
      <c r="U107" s="64">
        <v>5</v>
      </c>
      <c r="V107" s="65">
        <v>5.04</v>
      </c>
      <c r="W107" s="64">
        <v>5.0999999999999996</v>
      </c>
      <c r="X107" s="64">
        <v>90</v>
      </c>
      <c r="Y107" s="64">
        <f t="shared" si="61"/>
        <v>225</v>
      </c>
      <c r="Z107" s="64">
        <v>700</v>
      </c>
      <c r="AA107" s="24"/>
      <c r="AB107" s="24"/>
      <c r="AC107" s="24"/>
      <c r="AD107" s="24"/>
    </row>
    <row r="108" spans="1:30">
      <c r="A108" s="106"/>
      <c r="B108" s="125" t="s">
        <v>482</v>
      </c>
      <c r="C108" s="68" t="s">
        <v>129</v>
      </c>
      <c r="D108" s="68">
        <v>42920</v>
      </c>
      <c r="E108" s="68">
        <v>42774</v>
      </c>
      <c r="F108" s="68">
        <f>IF((D108&gt;E108),(D108-E108),(0))/1</f>
        <v>146</v>
      </c>
      <c r="G108" s="69">
        <f t="shared" si="33"/>
        <v>500</v>
      </c>
      <c r="H108" s="4">
        <f t="shared" si="34"/>
        <v>46</v>
      </c>
      <c r="I108" s="70">
        <f t="shared" si="35"/>
        <v>231.84</v>
      </c>
      <c r="J108" s="4">
        <f t="shared" si="37"/>
        <v>0</v>
      </c>
      <c r="K108" s="69">
        <f t="shared" si="36"/>
        <v>0</v>
      </c>
      <c r="L108" s="69">
        <f>(G108+I108+K108)*1</f>
        <v>731.84</v>
      </c>
      <c r="M108" s="69">
        <f t="shared" si="38"/>
        <v>731.84</v>
      </c>
      <c r="N108" s="71">
        <f t="shared" si="59"/>
        <v>225</v>
      </c>
      <c r="O108" s="69">
        <f t="shared" si="39"/>
        <v>0</v>
      </c>
      <c r="P108" s="69">
        <v>0</v>
      </c>
      <c r="Q108" s="69">
        <f t="shared" si="60"/>
        <v>956.84</v>
      </c>
      <c r="R108" s="136" t="s">
        <v>48</v>
      </c>
      <c r="S108" s="26"/>
      <c r="T108" s="105"/>
      <c r="U108" s="64">
        <v>5</v>
      </c>
      <c r="V108" s="65">
        <v>5.04</v>
      </c>
      <c r="W108" s="64">
        <v>5.0999999999999996</v>
      </c>
      <c r="X108" s="64">
        <v>90</v>
      </c>
      <c r="Y108" s="64">
        <f t="shared" si="61"/>
        <v>225</v>
      </c>
      <c r="Z108" s="64">
        <v>700</v>
      </c>
      <c r="AA108" s="24"/>
      <c r="AB108" s="24"/>
      <c r="AC108" s="24"/>
      <c r="AD108" s="24"/>
    </row>
    <row r="109" spans="1:30">
      <c r="A109" s="106"/>
      <c r="B109" s="125" t="s">
        <v>130</v>
      </c>
      <c r="C109" s="68" t="s">
        <v>131</v>
      </c>
      <c r="D109" s="68">
        <v>29100</v>
      </c>
      <c r="E109" s="68">
        <v>29002</v>
      </c>
      <c r="F109" s="68">
        <f>IF((D109&gt;E109),(D109-E109),(0))/1</f>
        <v>98</v>
      </c>
      <c r="G109" s="69">
        <f t="shared" si="33"/>
        <v>490</v>
      </c>
      <c r="H109" s="4">
        <f t="shared" si="34"/>
        <v>0</v>
      </c>
      <c r="I109" s="70">
        <f t="shared" si="35"/>
        <v>0</v>
      </c>
      <c r="J109" s="4">
        <f t="shared" si="37"/>
        <v>0</v>
      </c>
      <c r="K109" s="69">
        <f t="shared" si="36"/>
        <v>0</v>
      </c>
      <c r="L109" s="69">
        <f>(G109+I109+K109)*1</f>
        <v>490</v>
      </c>
      <c r="M109" s="137">
        <f t="shared" si="38"/>
        <v>490</v>
      </c>
      <c r="N109" s="138">
        <f t="shared" si="59"/>
        <v>225</v>
      </c>
      <c r="O109" s="137">
        <f t="shared" si="39"/>
        <v>0</v>
      </c>
      <c r="P109" s="69">
        <v>0</v>
      </c>
      <c r="Q109" s="137">
        <f t="shared" si="60"/>
        <v>715</v>
      </c>
      <c r="R109" s="136" t="s">
        <v>48</v>
      </c>
      <c r="S109" s="26"/>
      <c r="T109" s="105"/>
      <c r="U109" s="64">
        <v>5</v>
      </c>
      <c r="V109" s="65">
        <v>5.04</v>
      </c>
      <c r="W109" s="64">
        <v>5.0999999999999996</v>
      </c>
      <c r="X109" s="64">
        <v>90</v>
      </c>
      <c r="Y109" s="64">
        <f t="shared" si="61"/>
        <v>225</v>
      </c>
      <c r="Z109" s="64">
        <v>700</v>
      </c>
      <c r="AA109" s="24"/>
      <c r="AB109" s="24"/>
      <c r="AC109" s="24"/>
      <c r="AD109" s="24"/>
    </row>
    <row r="110" spans="1:30">
      <c r="A110" s="106"/>
      <c r="B110" s="125" t="s">
        <v>172</v>
      </c>
      <c r="C110" s="68" t="s">
        <v>132</v>
      </c>
      <c r="D110" s="68">
        <v>36868</v>
      </c>
      <c r="E110" s="68">
        <v>36828</v>
      </c>
      <c r="F110" s="68">
        <f t="shared" si="62"/>
        <v>40</v>
      </c>
      <c r="G110" s="69">
        <f t="shared" si="33"/>
        <v>200</v>
      </c>
      <c r="H110" s="4">
        <f t="shared" si="34"/>
        <v>0</v>
      </c>
      <c r="I110" s="70">
        <f t="shared" si="35"/>
        <v>0</v>
      </c>
      <c r="J110" s="4">
        <f t="shared" si="37"/>
        <v>0</v>
      </c>
      <c r="K110" s="69">
        <f t="shared" si="36"/>
        <v>0</v>
      </c>
      <c r="L110" s="69">
        <f t="shared" si="63"/>
        <v>200</v>
      </c>
      <c r="M110" s="69">
        <f t="shared" si="38"/>
        <v>200</v>
      </c>
      <c r="N110" s="71">
        <f t="shared" si="59"/>
        <v>225</v>
      </c>
      <c r="O110" s="69">
        <f t="shared" si="39"/>
        <v>0</v>
      </c>
      <c r="P110" s="69">
        <v>0</v>
      </c>
      <c r="Q110" s="69">
        <f t="shared" si="60"/>
        <v>425</v>
      </c>
      <c r="R110" s="136" t="s">
        <v>48</v>
      </c>
      <c r="S110" s="116"/>
      <c r="T110" s="105"/>
      <c r="U110" s="64">
        <v>5</v>
      </c>
      <c r="V110" s="65">
        <v>5.04</v>
      </c>
      <c r="W110" s="64">
        <v>5.0999999999999996</v>
      </c>
      <c r="X110" s="64">
        <v>90</v>
      </c>
      <c r="Y110" s="64">
        <f t="shared" si="61"/>
        <v>225</v>
      </c>
      <c r="Z110" s="64">
        <v>700</v>
      </c>
      <c r="AA110" s="24"/>
      <c r="AB110" s="24"/>
      <c r="AC110" s="24"/>
      <c r="AD110" s="24"/>
    </row>
    <row r="111" spans="1:30">
      <c r="A111" s="106"/>
      <c r="B111" s="139" t="s">
        <v>150</v>
      </c>
      <c r="C111" s="68" t="s">
        <v>133</v>
      </c>
      <c r="D111" s="68">
        <v>35877</v>
      </c>
      <c r="E111" s="68">
        <v>35513</v>
      </c>
      <c r="F111" s="68">
        <f t="shared" si="62"/>
        <v>364</v>
      </c>
      <c r="G111" s="69">
        <f t="shared" si="33"/>
        <v>500</v>
      </c>
      <c r="H111" s="4">
        <f t="shared" si="34"/>
        <v>264</v>
      </c>
      <c r="I111" s="70">
        <f t="shared" si="35"/>
        <v>504</v>
      </c>
      <c r="J111" s="4">
        <f t="shared" si="37"/>
        <v>164</v>
      </c>
      <c r="K111" s="69">
        <f t="shared" si="36"/>
        <v>836.4</v>
      </c>
      <c r="L111" s="69">
        <f t="shared" si="63"/>
        <v>1840.4</v>
      </c>
      <c r="M111" s="69">
        <f t="shared" si="38"/>
        <v>1840.4</v>
      </c>
      <c r="N111" s="71">
        <f t="shared" si="59"/>
        <v>225</v>
      </c>
      <c r="O111" s="69">
        <f t="shared" si="39"/>
        <v>0</v>
      </c>
      <c r="P111" s="69">
        <v>0</v>
      </c>
      <c r="Q111" s="69">
        <f t="shared" si="60"/>
        <v>2065.4</v>
      </c>
      <c r="R111" s="136" t="s">
        <v>48</v>
      </c>
      <c r="S111" s="140"/>
      <c r="T111" s="105"/>
      <c r="U111" s="64">
        <v>5</v>
      </c>
      <c r="V111" s="65">
        <v>5.04</v>
      </c>
      <c r="W111" s="64">
        <v>5.0999999999999996</v>
      </c>
      <c r="X111" s="64">
        <v>90</v>
      </c>
      <c r="Y111" s="64">
        <f t="shared" si="61"/>
        <v>225</v>
      </c>
      <c r="Z111" s="64">
        <v>700</v>
      </c>
      <c r="AA111" s="24"/>
      <c r="AB111" s="24"/>
      <c r="AC111" s="24"/>
      <c r="AD111" s="24"/>
    </row>
    <row r="112" spans="1:30">
      <c r="A112" s="106"/>
      <c r="B112" s="125" t="s">
        <v>174</v>
      </c>
      <c r="C112" s="68" t="s">
        <v>134</v>
      </c>
      <c r="D112" s="68">
        <v>28741</v>
      </c>
      <c r="E112" s="68">
        <v>28669</v>
      </c>
      <c r="F112" s="68">
        <f>IF((D112&gt;E112),(D112-E112),(0))/1</f>
        <v>72</v>
      </c>
      <c r="G112" s="69">
        <f t="shared" si="33"/>
        <v>360</v>
      </c>
      <c r="H112" s="4">
        <f t="shared" si="34"/>
        <v>0</v>
      </c>
      <c r="I112" s="70">
        <f t="shared" si="35"/>
        <v>0</v>
      </c>
      <c r="J112" s="4">
        <f t="shared" si="37"/>
        <v>0</v>
      </c>
      <c r="K112" s="69">
        <f t="shared" si="36"/>
        <v>0</v>
      </c>
      <c r="L112" s="69">
        <f>(G112+I112+K112)*1</f>
        <v>360</v>
      </c>
      <c r="M112" s="69">
        <f t="shared" si="38"/>
        <v>360</v>
      </c>
      <c r="N112" s="71">
        <f t="shared" si="59"/>
        <v>225</v>
      </c>
      <c r="O112" s="69">
        <f t="shared" si="39"/>
        <v>0</v>
      </c>
      <c r="P112" s="69">
        <v>0</v>
      </c>
      <c r="Q112" s="69">
        <f t="shared" si="60"/>
        <v>585</v>
      </c>
      <c r="R112" s="136" t="s">
        <v>48</v>
      </c>
      <c r="S112" s="26"/>
      <c r="T112" s="105"/>
      <c r="U112" s="64">
        <v>5</v>
      </c>
      <c r="V112" s="65">
        <v>5.04</v>
      </c>
      <c r="W112" s="64">
        <v>5.0999999999999996</v>
      </c>
      <c r="X112" s="64">
        <v>90</v>
      </c>
      <c r="Y112" s="64">
        <f t="shared" si="61"/>
        <v>225</v>
      </c>
      <c r="Z112" s="64">
        <v>700</v>
      </c>
      <c r="AA112" s="24"/>
      <c r="AB112" s="24"/>
      <c r="AC112" s="24"/>
      <c r="AD112" s="24"/>
    </row>
    <row r="113" spans="1:30">
      <c r="A113" s="141"/>
      <c r="B113" s="142"/>
      <c r="C113" s="143"/>
      <c r="D113" s="128"/>
      <c r="E113" s="128"/>
      <c r="F113" s="128"/>
      <c r="G113" s="129"/>
      <c r="H113" s="2"/>
      <c r="I113" s="130"/>
      <c r="J113" s="2"/>
      <c r="K113" s="129"/>
      <c r="L113" s="129"/>
      <c r="M113" s="129"/>
      <c r="N113" s="131"/>
      <c r="O113" s="129"/>
      <c r="P113" s="129"/>
      <c r="Q113" s="129"/>
      <c r="R113" s="133"/>
      <c r="S113" s="26"/>
      <c r="T113" s="105"/>
      <c r="U113" s="64"/>
      <c r="V113" s="65"/>
      <c r="W113" s="64"/>
      <c r="X113" s="64"/>
      <c r="Y113" s="64"/>
      <c r="Z113" s="64"/>
      <c r="AA113" s="24"/>
      <c r="AB113" s="24"/>
      <c r="AC113" s="24"/>
      <c r="AD113" s="24"/>
    </row>
    <row r="114" spans="1:30">
      <c r="A114" s="141"/>
      <c r="B114" s="142"/>
      <c r="C114" s="143"/>
      <c r="D114" s="128"/>
      <c r="E114" s="128"/>
      <c r="F114" s="128"/>
      <c r="G114" s="129"/>
      <c r="H114" s="2"/>
      <c r="I114" s="130"/>
      <c r="J114" s="2"/>
      <c r="K114" s="129"/>
      <c r="L114" s="129"/>
      <c r="M114" s="129"/>
      <c r="N114" s="131"/>
      <c r="O114" s="129"/>
      <c r="P114" s="129"/>
      <c r="Q114" s="129"/>
      <c r="R114" s="133"/>
      <c r="S114" s="26"/>
      <c r="T114" s="105"/>
      <c r="U114" s="64"/>
      <c r="V114" s="65"/>
      <c r="W114" s="64"/>
      <c r="X114" s="64"/>
      <c r="Y114" s="64"/>
      <c r="Z114" s="64"/>
      <c r="AA114" s="24"/>
      <c r="AB114" s="24"/>
      <c r="AC114" s="24"/>
      <c r="AD114" s="24"/>
    </row>
    <row r="115" spans="1:30">
      <c r="A115" s="106" t="s">
        <v>189</v>
      </c>
      <c r="B115" s="74" t="s">
        <v>451</v>
      </c>
      <c r="C115" s="68" t="s">
        <v>136</v>
      </c>
      <c r="D115" s="68">
        <v>1742</v>
      </c>
      <c r="E115" s="68">
        <v>1742</v>
      </c>
      <c r="F115" s="68">
        <f>IF((D115&gt;E115),(D115-E115),(0))/1</f>
        <v>0</v>
      </c>
      <c r="G115" s="69">
        <f t="shared" si="33"/>
        <v>0</v>
      </c>
      <c r="H115" s="4">
        <f t="shared" si="34"/>
        <v>0</v>
      </c>
      <c r="I115" s="70">
        <f t="shared" si="35"/>
        <v>0</v>
      </c>
      <c r="J115" s="4">
        <f t="shared" si="37"/>
        <v>0</v>
      </c>
      <c r="K115" s="69">
        <f t="shared" si="36"/>
        <v>0</v>
      </c>
      <c r="L115" s="69">
        <f>(G115+I115+K115)*1</f>
        <v>0</v>
      </c>
      <c r="M115" s="69">
        <f t="shared" si="38"/>
        <v>0</v>
      </c>
      <c r="N115" s="71">
        <f>IF((Y115&gt;0),Y115,130)*1</f>
        <v>180</v>
      </c>
      <c r="O115" s="69">
        <f t="shared" si="39"/>
        <v>180</v>
      </c>
      <c r="P115" s="69">
        <v>0</v>
      </c>
      <c r="Q115" s="81">
        <f>IF((M115&gt;0),(M115+N115+P115),(Y115)+(P115))</f>
        <v>180</v>
      </c>
      <c r="R115" s="72" t="s">
        <v>577</v>
      </c>
      <c r="S115" s="134"/>
      <c r="T115" s="105"/>
      <c r="U115" s="64">
        <v>5</v>
      </c>
      <c r="V115" s="65">
        <v>5.04</v>
      </c>
      <c r="W115" s="64">
        <v>5.0999999999999996</v>
      </c>
      <c r="X115" s="64">
        <v>90</v>
      </c>
      <c r="Y115" s="64">
        <f>2*90</f>
        <v>180</v>
      </c>
      <c r="Z115" s="64">
        <v>550</v>
      </c>
      <c r="AA115" s="24"/>
      <c r="AB115" s="24"/>
      <c r="AC115" s="24"/>
      <c r="AD115" s="24"/>
    </row>
    <row r="116" spans="1:30">
      <c r="A116" s="106"/>
      <c r="B116" s="74" t="s">
        <v>97</v>
      </c>
      <c r="C116" s="68" t="s">
        <v>137</v>
      </c>
      <c r="D116" s="80"/>
      <c r="E116" s="80"/>
      <c r="F116" s="80">
        <f>IF((D116&gt;E116),(D116-E116),(0))/1</f>
        <v>0</v>
      </c>
      <c r="G116" s="81">
        <f t="shared" si="33"/>
        <v>0</v>
      </c>
      <c r="H116" s="5">
        <f t="shared" si="34"/>
        <v>0</v>
      </c>
      <c r="I116" s="82">
        <f t="shared" si="35"/>
        <v>0</v>
      </c>
      <c r="J116" s="5">
        <f t="shared" si="37"/>
        <v>0</v>
      </c>
      <c r="K116" s="81">
        <f t="shared" si="36"/>
        <v>0</v>
      </c>
      <c r="L116" s="81">
        <f>(G116+I116+K116)*1</f>
        <v>0</v>
      </c>
      <c r="M116" s="81">
        <f t="shared" si="38"/>
        <v>0</v>
      </c>
      <c r="N116" s="83">
        <f>IF((Y116&gt;0),Y116,130)*1</f>
        <v>180</v>
      </c>
      <c r="O116" s="81">
        <f t="shared" si="39"/>
        <v>180</v>
      </c>
      <c r="P116" s="81">
        <v>0</v>
      </c>
      <c r="Q116" s="81">
        <f>IF((M116&gt;0),(M116+N116+P116),(Y116)+(P116))</f>
        <v>180</v>
      </c>
      <c r="R116" s="72" t="s">
        <v>48</v>
      </c>
      <c r="S116" s="26"/>
      <c r="T116" s="105"/>
      <c r="U116" s="64">
        <v>5</v>
      </c>
      <c r="V116" s="65">
        <v>5.04</v>
      </c>
      <c r="W116" s="64">
        <v>5.0999999999999996</v>
      </c>
      <c r="X116" s="64">
        <v>90</v>
      </c>
      <c r="Y116" s="64">
        <f t="shared" ref="Y116:Y151" si="64">2*90</f>
        <v>180</v>
      </c>
      <c r="Z116" s="64">
        <v>550</v>
      </c>
      <c r="AA116" s="24"/>
      <c r="AB116" s="24"/>
      <c r="AC116" s="24"/>
      <c r="AD116" s="24"/>
    </row>
    <row r="117" spans="1:30">
      <c r="A117" s="106"/>
      <c r="B117" s="74" t="s">
        <v>97</v>
      </c>
      <c r="C117" s="68" t="s">
        <v>138</v>
      </c>
      <c r="D117" s="119"/>
      <c r="E117" s="119"/>
      <c r="F117" s="80">
        <f t="shared" ref="F117:F161" si="65">IF((D117&gt;E117),(D117-E117),(0))/1</f>
        <v>0</v>
      </c>
      <c r="G117" s="81">
        <f t="shared" si="33"/>
        <v>0</v>
      </c>
      <c r="H117" s="5">
        <f t="shared" si="34"/>
        <v>0</v>
      </c>
      <c r="I117" s="82">
        <f t="shared" si="35"/>
        <v>0</v>
      </c>
      <c r="J117" s="5">
        <f t="shared" si="37"/>
        <v>0</v>
      </c>
      <c r="K117" s="81">
        <f t="shared" si="36"/>
        <v>0</v>
      </c>
      <c r="L117" s="81">
        <f t="shared" ref="L117:L161" si="66">(G117+I117+K117)*1</f>
        <v>0</v>
      </c>
      <c r="M117" s="81">
        <f t="shared" si="38"/>
        <v>0</v>
      </c>
      <c r="N117" s="83">
        <f t="shared" ref="N117:N162" si="67">IF((Y117&gt;0),Y117,130)*1</f>
        <v>180</v>
      </c>
      <c r="O117" s="81">
        <f t="shared" si="39"/>
        <v>180</v>
      </c>
      <c r="P117" s="81">
        <v>0</v>
      </c>
      <c r="Q117" s="81">
        <f t="shared" ref="Q117:Q162" si="68">IF((M117&gt;0),(M117+N117+P117),(Y117)+(P117))</f>
        <v>180</v>
      </c>
      <c r="R117" s="72" t="s">
        <v>48</v>
      </c>
      <c r="S117" s="116"/>
      <c r="T117" s="105"/>
      <c r="U117" s="64">
        <v>5</v>
      </c>
      <c r="V117" s="65">
        <v>5.04</v>
      </c>
      <c r="W117" s="64">
        <v>5.0999999999999996</v>
      </c>
      <c r="X117" s="64">
        <v>90</v>
      </c>
      <c r="Y117" s="64">
        <f t="shared" si="64"/>
        <v>180</v>
      </c>
      <c r="Z117" s="64">
        <v>550</v>
      </c>
      <c r="AA117" s="24"/>
      <c r="AB117" s="24"/>
      <c r="AC117" s="24"/>
      <c r="AD117" s="24"/>
    </row>
    <row r="118" spans="1:30" ht="15" customHeight="1">
      <c r="A118" s="106"/>
      <c r="B118" s="74" t="s">
        <v>97</v>
      </c>
      <c r="C118" s="68" t="s">
        <v>139</v>
      </c>
      <c r="D118" s="80"/>
      <c r="E118" s="80"/>
      <c r="F118" s="80">
        <f>IF((D118&gt;E118),(D118-E118),(0))/1</f>
        <v>0</v>
      </c>
      <c r="G118" s="81">
        <f t="shared" si="33"/>
        <v>0</v>
      </c>
      <c r="H118" s="5">
        <f t="shared" si="34"/>
        <v>0</v>
      </c>
      <c r="I118" s="82">
        <f t="shared" si="35"/>
        <v>0</v>
      </c>
      <c r="J118" s="5">
        <f t="shared" si="37"/>
        <v>0</v>
      </c>
      <c r="K118" s="81">
        <f t="shared" si="36"/>
        <v>0</v>
      </c>
      <c r="L118" s="81">
        <f>(G118+I118+K118)*1</f>
        <v>0</v>
      </c>
      <c r="M118" s="81">
        <f t="shared" si="38"/>
        <v>0</v>
      </c>
      <c r="N118" s="83">
        <f t="shared" si="67"/>
        <v>180</v>
      </c>
      <c r="O118" s="81">
        <f t="shared" si="39"/>
        <v>180</v>
      </c>
      <c r="P118" s="81">
        <v>0</v>
      </c>
      <c r="Q118" s="81">
        <f t="shared" si="68"/>
        <v>180</v>
      </c>
      <c r="R118" s="72" t="s">
        <v>48</v>
      </c>
      <c r="S118" s="26"/>
      <c r="T118" s="105"/>
      <c r="U118" s="64">
        <v>5</v>
      </c>
      <c r="V118" s="65">
        <v>5.04</v>
      </c>
      <c r="W118" s="64">
        <v>5.0999999999999996</v>
      </c>
      <c r="X118" s="64">
        <v>90</v>
      </c>
      <c r="Y118" s="64">
        <f t="shared" si="64"/>
        <v>180</v>
      </c>
      <c r="Z118" s="64">
        <v>550</v>
      </c>
      <c r="AA118" s="24"/>
      <c r="AB118" s="24"/>
      <c r="AC118" s="24"/>
      <c r="AD118" s="24"/>
    </row>
    <row r="119" spans="1:30" ht="15" customHeight="1">
      <c r="A119" s="106"/>
      <c r="B119" s="74" t="s">
        <v>213</v>
      </c>
      <c r="C119" s="68" t="s">
        <v>141</v>
      </c>
      <c r="D119" s="68">
        <v>42575</v>
      </c>
      <c r="E119" s="68">
        <v>42403</v>
      </c>
      <c r="F119" s="68">
        <f>IF((D119&gt;E119),(D119-E119),(0))/1</f>
        <v>172</v>
      </c>
      <c r="G119" s="69">
        <f t="shared" si="33"/>
        <v>500</v>
      </c>
      <c r="H119" s="4">
        <f t="shared" si="34"/>
        <v>72</v>
      </c>
      <c r="I119" s="70">
        <f t="shared" si="35"/>
        <v>362.88</v>
      </c>
      <c r="J119" s="4">
        <f t="shared" si="37"/>
        <v>0</v>
      </c>
      <c r="K119" s="69">
        <f t="shared" si="36"/>
        <v>0</v>
      </c>
      <c r="L119" s="69">
        <f>(G119+I119+K119)*1</f>
        <v>862.88</v>
      </c>
      <c r="M119" s="69">
        <f t="shared" si="38"/>
        <v>862.88</v>
      </c>
      <c r="N119" s="71">
        <f t="shared" si="67"/>
        <v>180</v>
      </c>
      <c r="O119" s="69">
        <f t="shared" si="39"/>
        <v>0</v>
      </c>
      <c r="P119" s="69">
        <v>0</v>
      </c>
      <c r="Q119" s="69">
        <f t="shared" si="68"/>
        <v>1042.8800000000001</v>
      </c>
      <c r="R119" s="72" t="s">
        <v>48</v>
      </c>
      <c r="S119" s="116"/>
      <c r="T119" s="105"/>
      <c r="U119" s="64">
        <v>5</v>
      </c>
      <c r="V119" s="65">
        <v>5.04</v>
      </c>
      <c r="W119" s="64">
        <v>5.0999999999999996</v>
      </c>
      <c r="X119" s="64">
        <v>90</v>
      </c>
      <c r="Y119" s="64">
        <f t="shared" si="64"/>
        <v>180</v>
      </c>
      <c r="Z119" s="64">
        <v>550</v>
      </c>
      <c r="AA119" s="24"/>
      <c r="AB119" s="24"/>
      <c r="AC119" s="24"/>
      <c r="AD119" s="24"/>
    </row>
    <row r="120" spans="1:30">
      <c r="A120" s="106"/>
      <c r="B120" s="74" t="s">
        <v>199</v>
      </c>
      <c r="C120" s="68" t="s">
        <v>142</v>
      </c>
      <c r="D120" s="68">
        <v>15023</v>
      </c>
      <c r="E120" s="68">
        <v>14759</v>
      </c>
      <c r="F120" s="68">
        <f t="shared" si="65"/>
        <v>264</v>
      </c>
      <c r="G120" s="69">
        <f t="shared" si="33"/>
        <v>500</v>
      </c>
      <c r="H120" s="4">
        <f t="shared" si="34"/>
        <v>164</v>
      </c>
      <c r="I120" s="70">
        <f t="shared" si="35"/>
        <v>504</v>
      </c>
      <c r="J120" s="4">
        <f t="shared" si="37"/>
        <v>64</v>
      </c>
      <c r="K120" s="69">
        <f t="shared" si="36"/>
        <v>326.39999999999998</v>
      </c>
      <c r="L120" s="69">
        <f t="shared" si="66"/>
        <v>1330.4</v>
      </c>
      <c r="M120" s="69">
        <f t="shared" si="38"/>
        <v>1330.4</v>
      </c>
      <c r="N120" s="71">
        <f t="shared" si="67"/>
        <v>180</v>
      </c>
      <c r="O120" s="69">
        <f t="shared" si="39"/>
        <v>0</v>
      </c>
      <c r="P120" s="69">
        <v>0</v>
      </c>
      <c r="Q120" s="69">
        <f t="shared" si="68"/>
        <v>1510.4</v>
      </c>
      <c r="R120" s="72" t="s">
        <v>48</v>
      </c>
      <c r="S120" s="144"/>
      <c r="T120" s="105"/>
      <c r="U120" s="64">
        <v>5</v>
      </c>
      <c r="V120" s="65">
        <v>5.04</v>
      </c>
      <c r="W120" s="64">
        <v>5.0999999999999996</v>
      </c>
      <c r="X120" s="64">
        <v>90</v>
      </c>
      <c r="Y120" s="64">
        <f t="shared" si="64"/>
        <v>180</v>
      </c>
      <c r="Z120" s="64">
        <v>550</v>
      </c>
      <c r="AA120" s="24"/>
      <c r="AB120" s="24"/>
      <c r="AC120" s="24"/>
      <c r="AD120" s="24"/>
    </row>
    <row r="121" spans="1:30">
      <c r="A121" s="106"/>
      <c r="B121" s="74" t="s">
        <v>597</v>
      </c>
      <c r="C121" s="68" t="s">
        <v>143</v>
      </c>
      <c r="D121" s="68">
        <v>18205</v>
      </c>
      <c r="E121" s="68">
        <v>18128</v>
      </c>
      <c r="F121" s="68">
        <f t="shared" si="65"/>
        <v>77</v>
      </c>
      <c r="G121" s="69">
        <f t="shared" si="33"/>
        <v>385</v>
      </c>
      <c r="H121" s="4">
        <f t="shared" si="34"/>
        <v>0</v>
      </c>
      <c r="I121" s="70">
        <f t="shared" si="35"/>
        <v>0</v>
      </c>
      <c r="J121" s="4">
        <f t="shared" si="37"/>
        <v>0</v>
      </c>
      <c r="K121" s="69">
        <f t="shared" si="36"/>
        <v>0</v>
      </c>
      <c r="L121" s="69">
        <f t="shared" si="66"/>
        <v>385</v>
      </c>
      <c r="M121" s="69">
        <f t="shared" si="38"/>
        <v>385</v>
      </c>
      <c r="N121" s="71">
        <f t="shared" si="67"/>
        <v>180</v>
      </c>
      <c r="O121" s="69">
        <f t="shared" si="39"/>
        <v>0</v>
      </c>
      <c r="P121" s="69">
        <v>0</v>
      </c>
      <c r="Q121" s="69">
        <f t="shared" si="68"/>
        <v>565</v>
      </c>
      <c r="R121" s="72" t="s">
        <v>48</v>
      </c>
      <c r="S121" s="26"/>
      <c r="T121" s="105"/>
      <c r="U121" s="64">
        <v>5</v>
      </c>
      <c r="V121" s="65">
        <v>5.04</v>
      </c>
      <c r="W121" s="64">
        <v>5.0999999999999996</v>
      </c>
      <c r="X121" s="64">
        <v>90</v>
      </c>
      <c r="Y121" s="64">
        <f t="shared" si="64"/>
        <v>180</v>
      </c>
      <c r="Z121" s="64">
        <v>550</v>
      </c>
      <c r="AA121" s="24"/>
      <c r="AB121" s="24"/>
      <c r="AC121" s="24"/>
      <c r="AD121" s="24"/>
    </row>
    <row r="122" spans="1:30">
      <c r="A122" s="106"/>
      <c r="B122" s="74" t="s">
        <v>97</v>
      </c>
      <c r="C122" s="68" t="s">
        <v>145</v>
      </c>
      <c r="D122" s="80"/>
      <c r="E122" s="80"/>
      <c r="F122" s="80">
        <f t="shared" si="65"/>
        <v>0</v>
      </c>
      <c r="G122" s="81">
        <f t="shared" si="33"/>
        <v>0</v>
      </c>
      <c r="H122" s="5">
        <f t="shared" si="34"/>
        <v>0</v>
      </c>
      <c r="I122" s="82">
        <f t="shared" si="35"/>
        <v>0</v>
      </c>
      <c r="J122" s="5">
        <f t="shared" si="37"/>
        <v>0</v>
      </c>
      <c r="K122" s="81">
        <f t="shared" si="36"/>
        <v>0</v>
      </c>
      <c r="L122" s="81">
        <f t="shared" si="66"/>
        <v>0</v>
      </c>
      <c r="M122" s="81">
        <f t="shared" si="38"/>
        <v>0</v>
      </c>
      <c r="N122" s="83">
        <f t="shared" si="67"/>
        <v>180</v>
      </c>
      <c r="O122" s="81">
        <f t="shared" si="39"/>
        <v>180</v>
      </c>
      <c r="P122" s="81">
        <v>0</v>
      </c>
      <c r="Q122" s="81">
        <f t="shared" si="68"/>
        <v>180</v>
      </c>
      <c r="R122" s="72" t="s">
        <v>48</v>
      </c>
      <c r="S122" s="26"/>
      <c r="T122" s="105"/>
      <c r="U122" s="64">
        <v>5</v>
      </c>
      <c r="V122" s="65">
        <v>5.04</v>
      </c>
      <c r="W122" s="64">
        <v>5.0999999999999996</v>
      </c>
      <c r="X122" s="64">
        <v>90</v>
      </c>
      <c r="Y122" s="64">
        <f t="shared" si="64"/>
        <v>180</v>
      </c>
      <c r="Z122" s="64">
        <v>550</v>
      </c>
      <c r="AA122" s="24"/>
      <c r="AB122" s="24"/>
      <c r="AC122" s="24"/>
      <c r="AD122" s="24"/>
    </row>
    <row r="123" spans="1:30" ht="15.75" customHeight="1">
      <c r="A123" s="106"/>
      <c r="B123" s="74" t="s">
        <v>466</v>
      </c>
      <c r="C123" s="68" t="s">
        <v>146</v>
      </c>
      <c r="D123" s="68">
        <v>43902</v>
      </c>
      <c r="E123" s="68">
        <v>43870</v>
      </c>
      <c r="F123" s="68">
        <f>IF((D123&gt;E123),(D123-E123),(0))/1</f>
        <v>32</v>
      </c>
      <c r="G123" s="69">
        <f t="shared" si="33"/>
        <v>160</v>
      </c>
      <c r="H123" s="4">
        <f t="shared" si="34"/>
        <v>0</v>
      </c>
      <c r="I123" s="70">
        <f t="shared" si="35"/>
        <v>0</v>
      </c>
      <c r="J123" s="4">
        <f t="shared" si="37"/>
        <v>0</v>
      </c>
      <c r="K123" s="69">
        <f t="shared" si="36"/>
        <v>0</v>
      </c>
      <c r="L123" s="69">
        <f>(G123+I123+K123)*1</f>
        <v>160</v>
      </c>
      <c r="M123" s="69">
        <f t="shared" si="38"/>
        <v>160</v>
      </c>
      <c r="N123" s="71">
        <f t="shared" si="67"/>
        <v>180</v>
      </c>
      <c r="O123" s="69">
        <f t="shared" si="39"/>
        <v>0</v>
      </c>
      <c r="P123" s="69">
        <v>0</v>
      </c>
      <c r="Q123" s="69">
        <f t="shared" si="68"/>
        <v>340</v>
      </c>
      <c r="R123" s="72" t="s">
        <v>48</v>
      </c>
      <c r="S123" s="145"/>
      <c r="T123" s="105"/>
      <c r="U123" s="64">
        <v>5</v>
      </c>
      <c r="V123" s="65">
        <v>5.04</v>
      </c>
      <c r="W123" s="64">
        <v>5.0999999999999996</v>
      </c>
      <c r="X123" s="64">
        <v>90</v>
      </c>
      <c r="Y123" s="64">
        <f t="shared" si="64"/>
        <v>180</v>
      </c>
      <c r="Z123" s="64">
        <v>550</v>
      </c>
      <c r="AA123" s="24"/>
      <c r="AB123" s="24"/>
      <c r="AC123" s="24"/>
      <c r="AD123" s="24"/>
    </row>
    <row r="124" spans="1:30">
      <c r="A124" s="106"/>
      <c r="B124" s="74" t="s">
        <v>97</v>
      </c>
      <c r="C124" s="68" t="s">
        <v>147</v>
      </c>
      <c r="D124" s="80"/>
      <c r="E124" s="80"/>
      <c r="F124" s="80">
        <f t="shared" si="65"/>
        <v>0</v>
      </c>
      <c r="G124" s="81">
        <f t="shared" si="33"/>
        <v>0</v>
      </c>
      <c r="H124" s="5">
        <f t="shared" si="34"/>
        <v>0</v>
      </c>
      <c r="I124" s="82">
        <f t="shared" si="35"/>
        <v>0</v>
      </c>
      <c r="J124" s="5">
        <f t="shared" si="37"/>
        <v>0</v>
      </c>
      <c r="K124" s="81">
        <f t="shared" si="36"/>
        <v>0</v>
      </c>
      <c r="L124" s="81">
        <f t="shared" si="66"/>
        <v>0</v>
      </c>
      <c r="M124" s="81">
        <f t="shared" si="38"/>
        <v>0</v>
      </c>
      <c r="N124" s="83">
        <f t="shared" si="67"/>
        <v>180</v>
      </c>
      <c r="O124" s="81">
        <f t="shared" si="39"/>
        <v>180</v>
      </c>
      <c r="P124" s="81">
        <v>0</v>
      </c>
      <c r="Q124" s="81">
        <f t="shared" si="68"/>
        <v>180</v>
      </c>
      <c r="R124" s="72" t="s">
        <v>48</v>
      </c>
      <c r="S124" s="26"/>
      <c r="T124" s="105"/>
      <c r="U124" s="64">
        <v>5</v>
      </c>
      <c r="V124" s="65">
        <v>5.04</v>
      </c>
      <c r="W124" s="64">
        <v>5.0999999999999996</v>
      </c>
      <c r="X124" s="64">
        <v>90</v>
      </c>
      <c r="Y124" s="64">
        <f t="shared" si="64"/>
        <v>180</v>
      </c>
      <c r="Z124" s="64">
        <v>550</v>
      </c>
      <c r="AA124" s="24"/>
      <c r="AB124" s="24"/>
      <c r="AC124" s="24"/>
      <c r="AD124" s="24"/>
    </row>
    <row r="125" spans="1:30">
      <c r="A125" s="106"/>
      <c r="B125" s="74" t="s">
        <v>603</v>
      </c>
      <c r="C125" s="68" t="s">
        <v>148</v>
      </c>
      <c r="D125" s="68">
        <v>43490</v>
      </c>
      <c r="E125" s="68">
        <v>43483</v>
      </c>
      <c r="F125" s="68">
        <f>IF((D125&gt;E125),(D125-E125),(0))/1</f>
        <v>7</v>
      </c>
      <c r="G125" s="69">
        <f t="shared" si="33"/>
        <v>35</v>
      </c>
      <c r="H125" s="4">
        <f t="shared" si="34"/>
        <v>0</v>
      </c>
      <c r="I125" s="70">
        <f t="shared" si="35"/>
        <v>0</v>
      </c>
      <c r="J125" s="4">
        <f t="shared" si="37"/>
        <v>0</v>
      </c>
      <c r="K125" s="69">
        <f t="shared" si="36"/>
        <v>0</v>
      </c>
      <c r="L125" s="69">
        <f>(G125+I125+K125)*1</f>
        <v>35</v>
      </c>
      <c r="M125" s="69">
        <f t="shared" si="38"/>
        <v>35</v>
      </c>
      <c r="N125" s="71">
        <f t="shared" si="67"/>
        <v>180</v>
      </c>
      <c r="O125" s="69">
        <f t="shared" si="39"/>
        <v>0</v>
      </c>
      <c r="P125" s="69">
        <v>0</v>
      </c>
      <c r="Q125" s="69">
        <f t="shared" si="68"/>
        <v>215</v>
      </c>
      <c r="R125" s="72" t="s">
        <v>48</v>
      </c>
      <c r="S125" s="26"/>
      <c r="T125" s="105"/>
      <c r="U125" s="64">
        <v>5</v>
      </c>
      <c r="V125" s="65">
        <v>5.04</v>
      </c>
      <c r="W125" s="64">
        <v>5.0999999999999996</v>
      </c>
      <c r="X125" s="64">
        <v>90</v>
      </c>
      <c r="Y125" s="64">
        <f t="shared" si="64"/>
        <v>180</v>
      </c>
      <c r="Z125" s="64">
        <v>550</v>
      </c>
      <c r="AA125" s="24"/>
      <c r="AB125" s="24"/>
      <c r="AC125" s="24"/>
      <c r="AD125" s="24"/>
    </row>
    <row r="126" spans="1:30">
      <c r="A126" s="106"/>
      <c r="B126" s="74" t="s">
        <v>97</v>
      </c>
      <c r="C126" s="68" t="s">
        <v>149</v>
      </c>
      <c r="D126" s="80"/>
      <c r="E126" s="80"/>
      <c r="F126" s="80">
        <f t="shared" si="65"/>
        <v>0</v>
      </c>
      <c r="G126" s="81">
        <f t="shared" si="33"/>
        <v>0</v>
      </c>
      <c r="H126" s="5">
        <f t="shared" si="34"/>
        <v>0</v>
      </c>
      <c r="I126" s="82">
        <f t="shared" si="35"/>
        <v>0</v>
      </c>
      <c r="J126" s="5">
        <f t="shared" si="37"/>
        <v>0</v>
      </c>
      <c r="K126" s="81">
        <f t="shared" si="36"/>
        <v>0</v>
      </c>
      <c r="L126" s="81">
        <f t="shared" si="66"/>
        <v>0</v>
      </c>
      <c r="M126" s="81">
        <f t="shared" si="38"/>
        <v>0</v>
      </c>
      <c r="N126" s="83">
        <f t="shared" si="67"/>
        <v>180</v>
      </c>
      <c r="O126" s="81">
        <f t="shared" si="39"/>
        <v>180</v>
      </c>
      <c r="P126" s="81">
        <v>0</v>
      </c>
      <c r="Q126" s="81">
        <f t="shared" si="68"/>
        <v>180</v>
      </c>
      <c r="R126" s="72" t="s">
        <v>48</v>
      </c>
      <c r="S126" s="26"/>
      <c r="T126" s="105"/>
      <c r="U126" s="64">
        <v>5</v>
      </c>
      <c r="V126" s="65">
        <v>5.04</v>
      </c>
      <c r="W126" s="64">
        <v>5.0999999999999996</v>
      </c>
      <c r="X126" s="64">
        <v>90</v>
      </c>
      <c r="Y126" s="64">
        <f t="shared" si="64"/>
        <v>180</v>
      </c>
      <c r="Z126" s="64">
        <v>550</v>
      </c>
      <c r="AA126" s="24"/>
      <c r="AB126" s="24"/>
      <c r="AC126" s="24"/>
      <c r="AD126" s="24"/>
    </row>
    <row r="127" spans="1:30">
      <c r="A127" s="106"/>
      <c r="B127" s="74" t="s">
        <v>97</v>
      </c>
      <c r="C127" s="68" t="s">
        <v>151</v>
      </c>
      <c r="D127" s="80"/>
      <c r="E127" s="80"/>
      <c r="F127" s="80">
        <f t="shared" si="65"/>
        <v>0</v>
      </c>
      <c r="G127" s="81">
        <f t="shared" si="33"/>
        <v>0</v>
      </c>
      <c r="H127" s="5">
        <f t="shared" si="34"/>
        <v>0</v>
      </c>
      <c r="I127" s="82">
        <f t="shared" si="35"/>
        <v>0</v>
      </c>
      <c r="J127" s="5">
        <f t="shared" si="37"/>
        <v>0</v>
      </c>
      <c r="K127" s="81">
        <f t="shared" si="36"/>
        <v>0</v>
      </c>
      <c r="L127" s="81">
        <f t="shared" si="66"/>
        <v>0</v>
      </c>
      <c r="M127" s="81">
        <f t="shared" si="38"/>
        <v>0</v>
      </c>
      <c r="N127" s="83">
        <f t="shared" si="67"/>
        <v>180</v>
      </c>
      <c r="O127" s="81">
        <f t="shared" si="39"/>
        <v>180</v>
      </c>
      <c r="P127" s="81">
        <v>0</v>
      </c>
      <c r="Q127" s="81">
        <f t="shared" si="68"/>
        <v>180</v>
      </c>
      <c r="R127" s="72" t="s">
        <v>48</v>
      </c>
      <c r="S127" s="26"/>
      <c r="T127" s="105"/>
      <c r="U127" s="64">
        <v>5</v>
      </c>
      <c r="V127" s="65">
        <v>5.04</v>
      </c>
      <c r="W127" s="64">
        <v>5.0999999999999996</v>
      </c>
      <c r="X127" s="64">
        <v>90</v>
      </c>
      <c r="Y127" s="64">
        <f t="shared" si="64"/>
        <v>180</v>
      </c>
      <c r="Z127" s="64">
        <v>550</v>
      </c>
      <c r="AA127" s="24"/>
      <c r="AB127" s="24"/>
      <c r="AC127" s="24"/>
      <c r="AD127" s="24"/>
    </row>
    <row r="128" spans="1:30" ht="15" customHeight="1">
      <c r="A128" s="106"/>
      <c r="B128" s="74" t="s">
        <v>97</v>
      </c>
      <c r="C128" s="68" t="s">
        <v>152</v>
      </c>
      <c r="D128" s="80"/>
      <c r="E128" s="80"/>
      <c r="F128" s="80">
        <f t="shared" si="65"/>
        <v>0</v>
      </c>
      <c r="G128" s="81">
        <f t="shared" si="33"/>
        <v>0</v>
      </c>
      <c r="H128" s="5">
        <f t="shared" si="34"/>
        <v>0</v>
      </c>
      <c r="I128" s="82">
        <f t="shared" si="35"/>
        <v>0</v>
      </c>
      <c r="J128" s="5">
        <f t="shared" si="37"/>
        <v>0</v>
      </c>
      <c r="K128" s="81">
        <f t="shared" si="36"/>
        <v>0</v>
      </c>
      <c r="L128" s="81">
        <f t="shared" si="66"/>
        <v>0</v>
      </c>
      <c r="M128" s="81">
        <f t="shared" si="38"/>
        <v>0</v>
      </c>
      <c r="N128" s="83">
        <f t="shared" si="67"/>
        <v>180</v>
      </c>
      <c r="O128" s="81">
        <f t="shared" si="39"/>
        <v>180</v>
      </c>
      <c r="P128" s="81">
        <v>0</v>
      </c>
      <c r="Q128" s="81">
        <f t="shared" si="68"/>
        <v>180</v>
      </c>
      <c r="R128" s="72" t="s">
        <v>48</v>
      </c>
      <c r="S128" s="26"/>
      <c r="T128" s="105"/>
      <c r="U128" s="64">
        <v>5</v>
      </c>
      <c r="V128" s="65">
        <v>5.04</v>
      </c>
      <c r="W128" s="64">
        <v>5.0999999999999996</v>
      </c>
      <c r="X128" s="64">
        <v>90</v>
      </c>
      <c r="Y128" s="64">
        <f t="shared" si="64"/>
        <v>180</v>
      </c>
      <c r="Z128" s="64">
        <v>550</v>
      </c>
      <c r="AA128" s="24"/>
      <c r="AB128" s="24"/>
      <c r="AC128" s="24"/>
      <c r="AD128" s="24"/>
    </row>
    <row r="129" spans="1:30" ht="30">
      <c r="A129" s="106"/>
      <c r="B129" s="74" t="s">
        <v>601</v>
      </c>
      <c r="C129" s="75" t="s">
        <v>153</v>
      </c>
      <c r="D129" s="75">
        <v>47752</v>
      </c>
      <c r="E129" s="75">
        <v>47406</v>
      </c>
      <c r="F129" s="68">
        <f>IF((D129&gt;E129),(D129-E129),(0))/1</f>
        <v>346</v>
      </c>
      <c r="G129" s="69">
        <f t="shared" si="33"/>
        <v>500</v>
      </c>
      <c r="H129" s="4">
        <f t="shared" si="34"/>
        <v>246</v>
      </c>
      <c r="I129" s="70">
        <f t="shared" si="35"/>
        <v>504</v>
      </c>
      <c r="J129" s="4">
        <f t="shared" si="37"/>
        <v>146</v>
      </c>
      <c r="K129" s="69">
        <f t="shared" si="36"/>
        <v>744.59999999999991</v>
      </c>
      <c r="L129" s="69">
        <f>(G129+I129+K129)*1</f>
        <v>1748.6</v>
      </c>
      <c r="M129" s="69">
        <f t="shared" si="38"/>
        <v>1748.6</v>
      </c>
      <c r="N129" s="71">
        <f t="shared" si="67"/>
        <v>180</v>
      </c>
      <c r="O129" s="69">
        <f t="shared" si="39"/>
        <v>0</v>
      </c>
      <c r="P129" s="69">
        <v>0</v>
      </c>
      <c r="Q129" s="81">
        <f t="shared" si="68"/>
        <v>1928.6</v>
      </c>
      <c r="R129" s="146" t="s">
        <v>447</v>
      </c>
      <c r="S129" s="20"/>
      <c r="T129" s="105"/>
      <c r="U129" s="64">
        <v>5</v>
      </c>
      <c r="V129" s="65">
        <v>5.04</v>
      </c>
      <c r="W129" s="64">
        <v>5.0999999999999996</v>
      </c>
      <c r="X129" s="64">
        <v>90</v>
      </c>
      <c r="Y129" s="64">
        <f t="shared" si="64"/>
        <v>180</v>
      </c>
      <c r="Z129" s="64">
        <v>550</v>
      </c>
      <c r="AA129" s="24"/>
      <c r="AB129" s="24"/>
      <c r="AC129" s="24"/>
      <c r="AD129" s="24"/>
    </row>
    <row r="130" spans="1:30">
      <c r="A130" s="106"/>
      <c r="B130" s="147" t="s">
        <v>97</v>
      </c>
      <c r="C130" s="123" t="s">
        <v>154</v>
      </c>
      <c r="D130" s="80"/>
      <c r="E130" s="80"/>
      <c r="F130" s="80">
        <f>IF((D130&gt;E130),(D130-E130),(0))/1</f>
        <v>0</v>
      </c>
      <c r="G130" s="81">
        <f t="shared" si="33"/>
        <v>0</v>
      </c>
      <c r="H130" s="5">
        <f t="shared" si="34"/>
        <v>0</v>
      </c>
      <c r="I130" s="82">
        <f t="shared" si="35"/>
        <v>0</v>
      </c>
      <c r="J130" s="5">
        <f t="shared" si="37"/>
        <v>0</v>
      </c>
      <c r="K130" s="81">
        <f t="shared" si="36"/>
        <v>0</v>
      </c>
      <c r="L130" s="81">
        <f>(G130+I130+K130)*1</f>
        <v>0</v>
      </c>
      <c r="M130" s="81">
        <f t="shared" si="38"/>
        <v>0</v>
      </c>
      <c r="N130" s="83">
        <f t="shared" si="67"/>
        <v>180</v>
      </c>
      <c r="O130" s="81">
        <f t="shared" si="39"/>
        <v>180</v>
      </c>
      <c r="P130" s="81">
        <v>0</v>
      </c>
      <c r="Q130" s="81">
        <f t="shared" si="68"/>
        <v>180</v>
      </c>
      <c r="R130" s="136" t="s">
        <v>48</v>
      </c>
      <c r="S130" s="26"/>
      <c r="T130" s="105"/>
      <c r="U130" s="64">
        <v>5</v>
      </c>
      <c r="V130" s="65">
        <v>5.04</v>
      </c>
      <c r="W130" s="64">
        <v>5.0999999999999996</v>
      </c>
      <c r="X130" s="64">
        <v>90</v>
      </c>
      <c r="Y130" s="64">
        <f t="shared" si="64"/>
        <v>180</v>
      </c>
      <c r="Z130" s="64">
        <v>550</v>
      </c>
      <c r="AA130" s="24"/>
      <c r="AB130" s="24"/>
      <c r="AC130" s="24"/>
      <c r="AD130" s="24"/>
    </row>
    <row r="131" spans="1:30">
      <c r="A131" s="106"/>
      <c r="B131" s="148" t="s">
        <v>235</v>
      </c>
      <c r="C131" s="4" t="s">
        <v>155</v>
      </c>
      <c r="D131" s="4">
        <v>24784</v>
      </c>
      <c r="E131" s="4">
        <v>24651</v>
      </c>
      <c r="F131" s="4">
        <f t="shared" si="65"/>
        <v>133</v>
      </c>
      <c r="G131" s="70">
        <f t="shared" si="33"/>
        <v>500</v>
      </c>
      <c r="H131" s="4">
        <f t="shared" si="34"/>
        <v>33</v>
      </c>
      <c r="I131" s="70">
        <f t="shared" si="35"/>
        <v>166.32</v>
      </c>
      <c r="J131" s="4">
        <f t="shared" si="37"/>
        <v>0</v>
      </c>
      <c r="K131" s="70">
        <f t="shared" si="36"/>
        <v>0</v>
      </c>
      <c r="L131" s="70">
        <f t="shared" si="66"/>
        <v>666.31999999999994</v>
      </c>
      <c r="M131" s="70">
        <f t="shared" si="38"/>
        <v>666.31999999999994</v>
      </c>
      <c r="N131" s="149">
        <f t="shared" si="67"/>
        <v>180</v>
      </c>
      <c r="O131" s="70">
        <f t="shared" si="39"/>
        <v>0</v>
      </c>
      <c r="P131" s="70">
        <v>0</v>
      </c>
      <c r="Q131" s="70">
        <f t="shared" si="68"/>
        <v>846.31999999999994</v>
      </c>
      <c r="R131" s="72" t="s">
        <v>48</v>
      </c>
      <c r="S131" s="144"/>
      <c r="T131" s="105"/>
      <c r="U131" s="64">
        <v>5</v>
      </c>
      <c r="V131" s="65">
        <v>5.04</v>
      </c>
      <c r="W131" s="64">
        <v>5.0999999999999996</v>
      </c>
      <c r="X131" s="64">
        <v>90</v>
      </c>
      <c r="Y131" s="64">
        <f t="shared" si="64"/>
        <v>180</v>
      </c>
      <c r="Z131" s="64">
        <v>550</v>
      </c>
      <c r="AA131" s="24"/>
      <c r="AB131" s="24"/>
      <c r="AC131" s="24"/>
      <c r="AD131" s="24"/>
    </row>
    <row r="132" spans="1:30">
      <c r="A132" s="106"/>
      <c r="B132" s="74" t="s">
        <v>455</v>
      </c>
      <c r="C132" s="68" t="s">
        <v>156</v>
      </c>
      <c r="D132" s="68">
        <v>25792</v>
      </c>
      <c r="E132" s="68">
        <v>25593</v>
      </c>
      <c r="F132" s="68">
        <f>IF((D132&gt;E132),(D132-E132),(0))/1</f>
        <v>199</v>
      </c>
      <c r="G132" s="69">
        <f t="shared" si="33"/>
        <v>500</v>
      </c>
      <c r="H132" s="4">
        <f t="shared" si="34"/>
        <v>99</v>
      </c>
      <c r="I132" s="70">
        <f t="shared" si="35"/>
        <v>498.96</v>
      </c>
      <c r="J132" s="4">
        <f t="shared" si="37"/>
        <v>0</v>
      </c>
      <c r="K132" s="69">
        <f t="shared" si="36"/>
        <v>0</v>
      </c>
      <c r="L132" s="69">
        <f>(G132+I132+K132)*1</f>
        <v>998.96</v>
      </c>
      <c r="M132" s="69">
        <f t="shared" si="38"/>
        <v>998.96</v>
      </c>
      <c r="N132" s="71">
        <f t="shared" si="67"/>
        <v>180</v>
      </c>
      <c r="O132" s="69">
        <f t="shared" si="39"/>
        <v>0</v>
      </c>
      <c r="P132" s="70">
        <v>0</v>
      </c>
      <c r="Q132" s="69">
        <f t="shared" si="68"/>
        <v>1178.96</v>
      </c>
      <c r="R132" s="72" t="s">
        <v>48</v>
      </c>
      <c r="S132" s="150"/>
      <c r="T132" s="105"/>
      <c r="U132" s="64">
        <v>5</v>
      </c>
      <c r="V132" s="65">
        <v>5.04</v>
      </c>
      <c r="W132" s="64">
        <v>5.0999999999999996</v>
      </c>
      <c r="X132" s="64">
        <v>90</v>
      </c>
      <c r="Y132" s="64">
        <f t="shared" si="64"/>
        <v>180</v>
      </c>
      <c r="Z132" s="64">
        <v>550</v>
      </c>
      <c r="AA132" s="24"/>
      <c r="AB132" s="24"/>
      <c r="AC132" s="24"/>
      <c r="AD132" s="24"/>
    </row>
    <row r="133" spans="1:30" ht="15.75" customHeight="1">
      <c r="A133" s="106"/>
      <c r="B133" s="74" t="s">
        <v>233</v>
      </c>
      <c r="C133" s="68" t="s">
        <v>157</v>
      </c>
      <c r="D133" s="68">
        <v>3455</v>
      </c>
      <c r="E133" s="68">
        <v>3186</v>
      </c>
      <c r="F133" s="68">
        <f>IF((D133&gt;E133),(D133-E133),(0))/1</f>
        <v>269</v>
      </c>
      <c r="G133" s="69">
        <f t="shared" si="33"/>
        <v>500</v>
      </c>
      <c r="H133" s="4">
        <f t="shared" si="34"/>
        <v>169</v>
      </c>
      <c r="I133" s="70">
        <f t="shared" si="35"/>
        <v>504</v>
      </c>
      <c r="J133" s="4">
        <f t="shared" si="37"/>
        <v>69</v>
      </c>
      <c r="K133" s="69">
        <f t="shared" si="36"/>
        <v>351.9</v>
      </c>
      <c r="L133" s="69">
        <f>(G133+I133+K133)*1</f>
        <v>1355.9</v>
      </c>
      <c r="M133" s="69">
        <f t="shared" si="38"/>
        <v>1355.9</v>
      </c>
      <c r="N133" s="71">
        <f t="shared" si="67"/>
        <v>180</v>
      </c>
      <c r="O133" s="69">
        <f t="shared" si="39"/>
        <v>0</v>
      </c>
      <c r="P133" s="70">
        <v>0</v>
      </c>
      <c r="Q133" s="69">
        <f t="shared" si="68"/>
        <v>1535.9</v>
      </c>
      <c r="R133" s="72" t="s">
        <v>48</v>
      </c>
      <c r="S133" s="26"/>
      <c r="T133" s="105"/>
      <c r="U133" s="64">
        <v>5</v>
      </c>
      <c r="V133" s="65">
        <v>5.04</v>
      </c>
      <c r="W133" s="64">
        <v>5.0999999999999996</v>
      </c>
      <c r="X133" s="64">
        <v>90</v>
      </c>
      <c r="Y133" s="64">
        <f t="shared" si="64"/>
        <v>180</v>
      </c>
      <c r="Z133" s="64">
        <v>550</v>
      </c>
      <c r="AA133" s="24"/>
      <c r="AB133" s="24"/>
      <c r="AC133" s="24"/>
      <c r="AD133" s="24"/>
    </row>
    <row r="134" spans="1:30" ht="15.75" customHeight="1">
      <c r="A134" s="106"/>
      <c r="B134" s="74" t="s">
        <v>97</v>
      </c>
      <c r="C134" s="68" t="s">
        <v>158</v>
      </c>
      <c r="D134" s="119"/>
      <c r="E134" s="119"/>
      <c r="F134" s="80">
        <f>IF((D134&gt;E134),(D134-E134),(0))/1</f>
        <v>0</v>
      </c>
      <c r="G134" s="81">
        <f t="shared" si="33"/>
        <v>0</v>
      </c>
      <c r="H134" s="5">
        <f t="shared" si="34"/>
        <v>0</v>
      </c>
      <c r="I134" s="82">
        <f t="shared" si="35"/>
        <v>0</v>
      </c>
      <c r="J134" s="5">
        <f t="shared" si="37"/>
        <v>0</v>
      </c>
      <c r="K134" s="81">
        <f t="shared" si="36"/>
        <v>0</v>
      </c>
      <c r="L134" s="81">
        <f>(G134+I134+K134)*1</f>
        <v>0</v>
      </c>
      <c r="M134" s="81">
        <f t="shared" si="38"/>
        <v>0</v>
      </c>
      <c r="N134" s="83">
        <f t="shared" si="67"/>
        <v>180</v>
      </c>
      <c r="O134" s="81">
        <f t="shared" si="39"/>
        <v>180</v>
      </c>
      <c r="P134" s="81">
        <v>0</v>
      </c>
      <c r="Q134" s="81">
        <f t="shared" si="68"/>
        <v>180</v>
      </c>
      <c r="R134" s="72" t="s">
        <v>48</v>
      </c>
      <c r="S134" s="26"/>
      <c r="T134" s="105"/>
      <c r="U134" s="64">
        <v>5</v>
      </c>
      <c r="V134" s="65">
        <v>5.04</v>
      </c>
      <c r="W134" s="64">
        <v>5.0999999999999996</v>
      </c>
      <c r="X134" s="64">
        <v>90</v>
      </c>
      <c r="Y134" s="64">
        <f t="shared" si="64"/>
        <v>180</v>
      </c>
      <c r="Z134" s="64">
        <v>550</v>
      </c>
      <c r="AA134" s="24"/>
      <c r="AB134" s="24"/>
      <c r="AC134" s="24"/>
      <c r="AD134" s="24"/>
    </row>
    <row r="135" spans="1:30">
      <c r="A135" s="106"/>
      <c r="B135" s="74" t="s">
        <v>97</v>
      </c>
      <c r="C135" s="68" t="s">
        <v>159</v>
      </c>
      <c r="D135" s="119"/>
      <c r="E135" s="119"/>
      <c r="F135" s="80">
        <f>IF((D135&gt;E135),(D135-E135),(0))/1</f>
        <v>0</v>
      </c>
      <c r="G135" s="81">
        <f t="shared" si="33"/>
        <v>0</v>
      </c>
      <c r="H135" s="5">
        <f t="shared" si="34"/>
        <v>0</v>
      </c>
      <c r="I135" s="82">
        <f t="shared" si="35"/>
        <v>0</v>
      </c>
      <c r="J135" s="5">
        <f t="shared" si="37"/>
        <v>0</v>
      </c>
      <c r="K135" s="81">
        <f t="shared" si="36"/>
        <v>0</v>
      </c>
      <c r="L135" s="81">
        <f>(G135+I135+K135)*1</f>
        <v>0</v>
      </c>
      <c r="M135" s="81">
        <f t="shared" si="38"/>
        <v>0</v>
      </c>
      <c r="N135" s="83">
        <f t="shared" si="67"/>
        <v>180</v>
      </c>
      <c r="O135" s="81">
        <f t="shared" si="39"/>
        <v>180</v>
      </c>
      <c r="P135" s="81">
        <v>0</v>
      </c>
      <c r="Q135" s="81">
        <f t="shared" si="68"/>
        <v>180</v>
      </c>
      <c r="R135" s="72" t="s">
        <v>48</v>
      </c>
      <c r="S135" s="26"/>
      <c r="T135" s="151"/>
      <c r="U135" s="64">
        <v>5</v>
      </c>
      <c r="V135" s="65">
        <v>5.04</v>
      </c>
      <c r="W135" s="64">
        <v>5.0999999999999996</v>
      </c>
      <c r="X135" s="64">
        <v>90</v>
      </c>
      <c r="Y135" s="64">
        <f t="shared" si="64"/>
        <v>180</v>
      </c>
      <c r="Z135" s="64">
        <v>550</v>
      </c>
      <c r="AA135" s="24"/>
      <c r="AB135" s="24"/>
      <c r="AC135" s="24"/>
      <c r="AD135" s="24"/>
    </row>
    <row r="136" spans="1:30">
      <c r="A136" s="106"/>
      <c r="B136" s="74" t="s">
        <v>441</v>
      </c>
      <c r="C136" s="68" t="s">
        <v>160</v>
      </c>
      <c r="D136" s="75">
        <v>1391</v>
      </c>
      <c r="E136" s="75">
        <v>1243</v>
      </c>
      <c r="F136" s="68">
        <f>IF((D136&gt;E136),(D136-E136),(0))/1</f>
        <v>148</v>
      </c>
      <c r="G136" s="69">
        <f t="shared" si="33"/>
        <v>500</v>
      </c>
      <c r="H136" s="4">
        <f t="shared" si="34"/>
        <v>48</v>
      </c>
      <c r="I136" s="70">
        <f t="shared" si="35"/>
        <v>241.92000000000002</v>
      </c>
      <c r="J136" s="4">
        <f t="shared" si="37"/>
        <v>0</v>
      </c>
      <c r="K136" s="69">
        <f t="shared" si="36"/>
        <v>0</v>
      </c>
      <c r="L136" s="69">
        <f>(G136+I136+K136)*1</f>
        <v>741.92000000000007</v>
      </c>
      <c r="M136" s="69">
        <f t="shared" si="38"/>
        <v>741.92000000000007</v>
      </c>
      <c r="N136" s="71">
        <f t="shared" si="67"/>
        <v>180</v>
      </c>
      <c r="O136" s="69">
        <f t="shared" si="39"/>
        <v>0</v>
      </c>
      <c r="P136" s="69">
        <v>0</v>
      </c>
      <c r="Q136" s="69">
        <f t="shared" si="68"/>
        <v>921.92000000000007</v>
      </c>
      <c r="R136" s="72" t="s">
        <v>48</v>
      </c>
      <c r="S136" s="140"/>
      <c r="T136" s="105"/>
      <c r="U136" s="64">
        <v>5</v>
      </c>
      <c r="V136" s="65">
        <v>5.04</v>
      </c>
      <c r="W136" s="64">
        <v>5.0999999999999996</v>
      </c>
      <c r="X136" s="64">
        <v>90</v>
      </c>
      <c r="Y136" s="64">
        <f t="shared" si="64"/>
        <v>180</v>
      </c>
      <c r="Z136" s="64">
        <v>550</v>
      </c>
      <c r="AA136" s="24"/>
      <c r="AB136" s="24"/>
      <c r="AC136" s="24"/>
      <c r="AD136" s="24"/>
    </row>
    <row r="137" spans="1:30">
      <c r="A137" s="106"/>
      <c r="B137" s="74" t="s">
        <v>97</v>
      </c>
      <c r="C137" s="68" t="s">
        <v>161</v>
      </c>
      <c r="D137" s="119"/>
      <c r="E137" s="119"/>
      <c r="F137" s="80">
        <f t="shared" si="65"/>
        <v>0</v>
      </c>
      <c r="G137" s="81">
        <f t="shared" si="33"/>
        <v>0</v>
      </c>
      <c r="H137" s="5">
        <f t="shared" si="34"/>
        <v>0</v>
      </c>
      <c r="I137" s="82">
        <f t="shared" si="35"/>
        <v>0</v>
      </c>
      <c r="J137" s="5">
        <f t="shared" si="37"/>
        <v>0</v>
      </c>
      <c r="K137" s="81">
        <f t="shared" si="36"/>
        <v>0</v>
      </c>
      <c r="L137" s="81">
        <f t="shared" si="66"/>
        <v>0</v>
      </c>
      <c r="M137" s="81">
        <f t="shared" si="38"/>
        <v>0</v>
      </c>
      <c r="N137" s="83">
        <f t="shared" si="67"/>
        <v>180</v>
      </c>
      <c r="O137" s="81">
        <f t="shared" si="39"/>
        <v>180</v>
      </c>
      <c r="P137" s="81">
        <v>0</v>
      </c>
      <c r="Q137" s="81">
        <f t="shared" si="68"/>
        <v>180</v>
      </c>
      <c r="R137" s="72" t="s">
        <v>48</v>
      </c>
      <c r="S137" s="26"/>
      <c r="T137" s="105"/>
      <c r="U137" s="64">
        <v>5</v>
      </c>
      <c r="V137" s="65">
        <v>5.04</v>
      </c>
      <c r="W137" s="64">
        <v>5.0999999999999996</v>
      </c>
      <c r="X137" s="64">
        <v>90</v>
      </c>
      <c r="Y137" s="64">
        <f t="shared" si="64"/>
        <v>180</v>
      </c>
      <c r="Z137" s="64">
        <v>550</v>
      </c>
      <c r="AA137" s="24"/>
      <c r="AB137" s="24"/>
      <c r="AC137" s="24"/>
      <c r="AD137" s="24"/>
    </row>
    <row r="138" spans="1:30">
      <c r="A138" s="106"/>
      <c r="B138" s="74" t="s">
        <v>97</v>
      </c>
      <c r="C138" s="68" t="s">
        <v>162</v>
      </c>
      <c r="D138" s="119"/>
      <c r="E138" s="119"/>
      <c r="F138" s="80">
        <f t="shared" si="65"/>
        <v>0</v>
      </c>
      <c r="G138" s="81">
        <f t="shared" si="33"/>
        <v>0</v>
      </c>
      <c r="H138" s="5">
        <f t="shared" si="34"/>
        <v>0</v>
      </c>
      <c r="I138" s="82">
        <f t="shared" si="35"/>
        <v>0</v>
      </c>
      <c r="J138" s="5">
        <f t="shared" si="37"/>
        <v>0</v>
      </c>
      <c r="K138" s="81">
        <f t="shared" si="36"/>
        <v>0</v>
      </c>
      <c r="L138" s="81">
        <f t="shared" si="66"/>
        <v>0</v>
      </c>
      <c r="M138" s="81">
        <f t="shared" si="38"/>
        <v>0</v>
      </c>
      <c r="N138" s="83">
        <f t="shared" si="67"/>
        <v>180</v>
      </c>
      <c r="O138" s="81">
        <f t="shared" si="39"/>
        <v>180</v>
      </c>
      <c r="P138" s="81">
        <v>0</v>
      </c>
      <c r="Q138" s="81">
        <f t="shared" si="68"/>
        <v>180</v>
      </c>
      <c r="R138" s="72" t="s">
        <v>48</v>
      </c>
      <c r="S138" s="26"/>
      <c r="T138" s="105"/>
      <c r="U138" s="64">
        <v>5</v>
      </c>
      <c r="V138" s="65">
        <v>5.04</v>
      </c>
      <c r="W138" s="64">
        <v>5.0999999999999996</v>
      </c>
      <c r="X138" s="64">
        <v>90</v>
      </c>
      <c r="Y138" s="64">
        <f t="shared" si="64"/>
        <v>180</v>
      </c>
      <c r="Z138" s="64">
        <v>550</v>
      </c>
      <c r="AA138" s="24"/>
      <c r="AB138" s="24"/>
      <c r="AC138" s="24"/>
      <c r="AD138" s="24"/>
    </row>
    <row r="139" spans="1:30">
      <c r="A139" s="106"/>
      <c r="B139" s="74" t="s">
        <v>97</v>
      </c>
      <c r="C139" s="68" t="s">
        <v>163</v>
      </c>
      <c r="D139" s="119"/>
      <c r="E139" s="119"/>
      <c r="F139" s="80">
        <f t="shared" si="65"/>
        <v>0</v>
      </c>
      <c r="G139" s="81">
        <f t="shared" si="33"/>
        <v>0</v>
      </c>
      <c r="H139" s="5">
        <f t="shared" si="34"/>
        <v>0</v>
      </c>
      <c r="I139" s="82">
        <f t="shared" si="35"/>
        <v>0</v>
      </c>
      <c r="J139" s="5">
        <f t="shared" si="37"/>
        <v>0</v>
      </c>
      <c r="K139" s="81">
        <f t="shared" si="36"/>
        <v>0</v>
      </c>
      <c r="L139" s="81">
        <f t="shared" si="66"/>
        <v>0</v>
      </c>
      <c r="M139" s="81">
        <f t="shared" si="38"/>
        <v>0</v>
      </c>
      <c r="N139" s="83">
        <f t="shared" si="67"/>
        <v>180</v>
      </c>
      <c r="O139" s="81">
        <f t="shared" si="39"/>
        <v>180</v>
      </c>
      <c r="P139" s="81">
        <v>0</v>
      </c>
      <c r="Q139" s="81">
        <f t="shared" si="68"/>
        <v>180</v>
      </c>
      <c r="R139" s="72" t="s">
        <v>48</v>
      </c>
      <c r="S139" s="26"/>
      <c r="T139" s="105"/>
      <c r="U139" s="64">
        <v>5</v>
      </c>
      <c r="V139" s="65">
        <v>5.04</v>
      </c>
      <c r="W139" s="64">
        <v>5.0999999999999996</v>
      </c>
      <c r="X139" s="64">
        <v>90</v>
      </c>
      <c r="Y139" s="64">
        <f t="shared" si="64"/>
        <v>180</v>
      </c>
      <c r="Z139" s="64">
        <v>550</v>
      </c>
      <c r="AA139" s="24"/>
      <c r="AB139" s="24"/>
      <c r="AC139" s="24"/>
      <c r="AD139" s="24"/>
    </row>
    <row r="140" spans="1:30" ht="14.25" customHeight="1">
      <c r="A140" s="106"/>
      <c r="B140" s="74" t="s">
        <v>97</v>
      </c>
      <c r="C140" s="68" t="s">
        <v>164</v>
      </c>
      <c r="D140" s="119"/>
      <c r="E140" s="119"/>
      <c r="F140" s="80">
        <f>IF((D140&gt;E140),(D140-E140),(0))/1</f>
        <v>0</v>
      </c>
      <c r="G140" s="81">
        <f t="shared" ref="G140:G233" si="69">IF((F140&gt;100),(100*U140), (F140*U140))</f>
        <v>0</v>
      </c>
      <c r="H140" s="5">
        <f t="shared" ref="H140:H233" si="70">IF((F140&gt;100),(F140-100),(0))</f>
        <v>0</v>
      </c>
      <c r="I140" s="82">
        <f t="shared" ref="I140:I233" si="71">IF((H140&gt;100),(100*V140),(H140*V140))</f>
        <v>0</v>
      </c>
      <c r="J140" s="5">
        <f t="shared" si="37"/>
        <v>0</v>
      </c>
      <c r="K140" s="81">
        <f t="shared" ref="K140:K233" si="72">IF((J140&gt;0),(J140*W140),(0))</f>
        <v>0</v>
      </c>
      <c r="L140" s="81">
        <f>(G140+I140+K140)*1</f>
        <v>0</v>
      </c>
      <c r="M140" s="81">
        <f t="shared" si="38"/>
        <v>0</v>
      </c>
      <c r="N140" s="83">
        <f t="shared" si="67"/>
        <v>180</v>
      </c>
      <c r="O140" s="81">
        <f t="shared" si="39"/>
        <v>180</v>
      </c>
      <c r="P140" s="81">
        <v>0</v>
      </c>
      <c r="Q140" s="81">
        <f t="shared" si="68"/>
        <v>180</v>
      </c>
      <c r="R140" s="72" t="s">
        <v>48</v>
      </c>
      <c r="S140" s="144"/>
      <c r="T140" s="105"/>
      <c r="U140" s="64">
        <v>5</v>
      </c>
      <c r="V140" s="65">
        <v>5.04</v>
      </c>
      <c r="W140" s="64">
        <v>5.0999999999999996</v>
      </c>
      <c r="X140" s="64">
        <v>90</v>
      </c>
      <c r="Y140" s="64">
        <f t="shared" si="64"/>
        <v>180</v>
      </c>
      <c r="Z140" s="64">
        <v>550</v>
      </c>
      <c r="AA140" s="24"/>
      <c r="AB140" s="24"/>
      <c r="AC140" s="24"/>
      <c r="AD140" s="24"/>
    </row>
    <row r="141" spans="1:30">
      <c r="A141" s="106"/>
      <c r="B141" s="74" t="s">
        <v>97</v>
      </c>
      <c r="C141" s="68" t="s">
        <v>165</v>
      </c>
      <c r="D141" s="119"/>
      <c r="E141" s="119"/>
      <c r="F141" s="80">
        <f t="shared" si="65"/>
        <v>0</v>
      </c>
      <c r="G141" s="81">
        <f t="shared" si="69"/>
        <v>0</v>
      </c>
      <c r="H141" s="5">
        <f t="shared" si="70"/>
        <v>0</v>
      </c>
      <c r="I141" s="82">
        <f t="shared" si="71"/>
        <v>0</v>
      </c>
      <c r="J141" s="5">
        <f t="shared" si="37"/>
        <v>0</v>
      </c>
      <c r="K141" s="81">
        <f t="shared" si="72"/>
        <v>0</v>
      </c>
      <c r="L141" s="81">
        <f t="shared" si="66"/>
        <v>0</v>
      </c>
      <c r="M141" s="81">
        <f t="shared" si="38"/>
        <v>0</v>
      </c>
      <c r="N141" s="83">
        <f t="shared" si="67"/>
        <v>180</v>
      </c>
      <c r="O141" s="81">
        <f t="shared" si="39"/>
        <v>180</v>
      </c>
      <c r="P141" s="81">
        <v>0</v>
      </c>
      <c r="Q141" s="81">
        <f t="shared" si="68"/>
        <v>180</v>
      </c>
      <c r="R141" s="72" t="s">
        <v>48</v>
      </c>
      <c r="S141" s="26"/>
      <c r="T141" s="105"/>
      <c r="U141" s="64">
        <v>5</v>
      </c>
      <c r="V141" s="65">
        <v>5.04</v>
      </c>
      <c r="W141" s="64">
        <v>5.0999999999999996</v>
      </c>
      <c r="X141" s="64">
        <v>90</v>
      </c>
      <c r="Y141" s="64">
        <f t="shared" si="64"/>
        <v>180</v>
      </c>
      <c r="Z141" s="64">
        <v>550</v>
      </c>
      <c r="AA141" s="24"/>
      <c r="AB141" s="24"/>
      <c r="AC141" s="24"/>
      <c r="AD141" s="24"/>
    </row>
    <row r="142" spans="1:30" ht="15" customHeight="1">
      <c r="A142" s="106"/>
      <c r="B142" s="108" t="s">
        <v>97</v>
      </c>
      <c r="C142" s="68" t="s">
        <v>166</v>
      </c>
      <c r="D142" s="119"/>
      <c r="E142" s="119"/>
      <c r="F142" s="80">
        <f t="shared" si="65"/>
        <v>0</v>
      </c>
      <c r="G142" s="81">
        <f t="shared" si="69"/>
        <v>0</v>
      </c>
      <c r="H142" s="5">
        <f t="shared" si="70"/>
        <v>0</v>
      </c>
      <c r="I142" s="82">
        <f t="shared" si="71"/>
        <v>0</v>
      </c>
      <c r="J142" s="5">
        <f t="shared" ref="J142:J235" si="73">IF((H142&gt;100),(H142-100),(0))</f>
        <v>0</v>
      </c>
      <c r="K142" s="81">
        <f t="shared" si="72"/>
        <v>0</v>
      </c>
      <c r="L142" s="81">
        <f t="shared" si="66"/>
        <v>0</v>
      </c>
      <c r="M142" s="81">
        <f t="shared" ref="M142:M235" si="74">L142</f>
        <v>0</v>
      </c>
      <c r="N142" s="83">
        <f t="shared" si="67"/>
        <v>180</v>
      </c>
      <c r="O142" s="81">
        <f t="shared" ref="O142:O235" si="75">IF((F142&gt;0),0,(Y142))</f>
        <v>180</v>
      </c>
      <c r="P142" s="81">
        <v>0</v>
      </c>
      <c r="Q142" s="81">
        <f t="shared" si="68"/>
        <v>180</v>
      </c>
      <c r="R142" s="72" t="s">
        <v>48</v>
      </c>
      <c r="S142" s="26"/>
      <c r="T142" s="105"/>
      <c r="U142" s="64">
        <v>5</v>
      </c>
      <c r="V142" s="65">
        <v>5.04</v>
      </c>
      <c r="W142" s="64">
        <v>5.0999999999999996</v>
      </c>
      <c r="X142" s="64">
        <v>90</v>
      </c>
      <c r="Y142" s="64">
        <f t="shared" si="64"/>
        <v>180</v>
      </c>
      <c r="Z142" s="64">
        <v>550</v>
      </c>
      <c r="AA142" s="24"/>
      <c r="AB142" s="24"/>
      <c r="AC142" s="24"/>
      <c r="AD142" s="24"/>
    </row>
    <row r="143" spans="1:30" ht="16.5" customHeight="1">
      <c r="A143" s="106"/>
      <c r="B143" s="74" t="s">
        <v>97</v>
      </c>
      <c r="C143" s="68" t="s">
        <v>167</v>
      </c>
      <c r="D143" s="119"/>
      <c r="E143" s="119"/>
      <c r="F143" s="80">
        <f t="shared" si="65"/>
        <v>0</v>
      </c>
      <c r="G143" s="81">
        <f t="shared" si="69"/>
        <v>0</v>
      </c>
      <c r="H143" s="5">
        <f t="shared" si="70"/>
        <v>0</v>
      </c>
      <c r="I143" s="82">
        <f t="shared" si="71"/>
        <v>0</v>
      </c>
      <c r="J143" s="5">
        <f t="shared" si="73"/>
        <v>0</v>
      </c>
      <c r="K143" s="81">
        <f t="shared" si="72"/>
        <v>0</v>
      </c>
      <c r="L143" s="81">
        <f t="shared" si="66"/>
        <v>0</v>
      </c>
      <c r="M143" s="81">
        <f t="shared" si="74"/>
        <v>0</v>
      </c>
      <c r="N143" s="83">
        <f t="shared" si="67"/>
        <v>180</v>
      </c>
      <c r="O143" s="81">
        <f t="shared" si="75"/>
        <v>180</v>
      </c>
      <c r="P143" s="81">
        <v>0</v>
      </c>
      <c r="Q143" s="81">
        <f t="shared" si="68"/>
        <v>180</v>
      </c>
      <c r="R143" s="72" t="s">
        <v>48</v>
      </c>
      <c r="S143" s="26"/>
      <c r="T143" s="105"/>
      <c r="U143" s="64">
        <v>5</v>
      </c>
      <c r="V143" s="65">
        <v>5.04</v>
      </c>
      <c r="W143" s="64">
        <v>5.0999999999999996</v>
      </c>
      <c r="X143" s="64">
        <v>90</v>
      </c>
      <c r="Y143" s="64">
        <f t="shared" si="64"/>
        <v>180</v>
      </c>
      <c r="Z143" s="64">
        <v>550</v>
      </c>
      <c r="AA143" s="24"/>
      <c r="AB143" s="24"/>
      <c r="AC143" s="24"/>
      <c r="AD143" s="24"/>
    </row>
    <row r="144" spans="1:30" ht="15.75" customHeight="1">
      <c r="A144" s="106"/>
      <c r="B144" s="74" t="s">
        <v>97</v>
      </c>
      <c r="C144" s="68" t="s">
        <v>168</v>
      </c>
      <c r="D144" s="119"/>
      <c r="E144" s="119"/>
      <c r="F144" s="80">
        <f t="shared" si="65"/>
        <v>0</v>
      </c>
      <c r="G144" s="81">
        <f t="shared" si="69"/>
        <v>0</v>
      </c>
      <c r="H144" s="5">
        <f t="shared" si="70"/>
        <v>0</v>
      </c>
      <c r="I144" s="82">
        <f t="shared" si="71"/>
        <v>0</v>
      </c>
      <c r="J144" s="5">
        <f t="shared" si="73"/>
        <v>0</v>
      </c>
      <c r="K144" s="81">
        <f t="shared" si="72"/>
        <v>0</v>
      </c>
      <c r="L144" s="81">
        <f t="shared" si="66"/>
        <v>0</v>
      </c>
      <c r="M144" s="81">
        <f t="shared" si="74"/>
        <v>0</v>
      </c>
      <c r="N144" s="83">
        <f t="shared" si="67"/>
        <v>180</v>
      </c>
      <c r="O144" s="81">
        <f t="shared" si="75"/>
        <v>180</v>
      </c>
      <c r="P144" s="81">
        <v>0</v>
      </c>
      <c r="Q144" s="81">
        <f t="shared" si="68"/>
        <v>180</v>
      </c>
      <c r="R144" s="72" t="s">
        <v>48</v>
      </c>
      <c r="S144" s="26"/>
      <c r="T144" s="105"/>
      <c r="U144" s="64">
        <v>5</v>
      </c>
      <c r="V144" s="65">
        <v>5.04</v>
      </c>
      <c r="W144" s="64">
        <v>5.0999999999999996</v>
      </c>
      <c r="X144" s="64">
        <v>90</v>
      </c>
      <c r="Y144" s="64">
        <f t="shared" si="64"/>
        <v>180</v>
      </c>
      <c r="Z144" s="64">
        <v>550</v>
      </c>
      <c r="AA144" s="24"/>
      <c r="AB144" s="24"/>
      <c r="AC144" s="24"/>
      <c r="AD144" s="24"/>
    </row>
    <row r="145" spans="1:30">
      <c r="A145" s="106"/>
      <c r="B145" s="74" t="s">
        <v>97</v>
      </c>
      <c r="C145" s="68" t="s">
        <v>169</v>
      </c>
      <c r="D145" s="119"/>
      <c r="E145" s="119"/>
      <c r="F145" s="80">
        <f t="shared" si="65"/>
        <v>0</v>
      </c>
      <c r="G145" s="81">
        <f t="shared" si="69"/>
        <v>0</v>
      </c>
      <c r="H145" s="5">
        <f t="shared" si="70"/>
        <v>0</v>
      </c>
      <c r="I145" s="82">
        <f t="shared" si="71"/>
        <v>0</v>
      </c>
      <c r="J145" s="5">
        <f t="shared" si="73"/>
        <v>0</v>
      </c>
      <c r="K145" s="81">
        <f t="shared" si="72"/>
        <v>0</v>
      </c>
      <c r="L145" s="81">
        <f t="shared" si="66"/>
        <v>0</v>
      </c>
      <c r="M145" s="81">
        <f t="shared" si="74"/>
        <v>0</v>
      </c>
      <c r="N145" s="83">
        <f t="shared" si="67"/>
        <v>180</v>
      </c>
      <c r="O145" s="81">
        <f t="shared" si="75"/>
        <v>180</v>
      </c>
      <c r="P145" s="81">
        <v>0</v>
      </c>
      <c r="Q145" s="81">
        <f t="shared" si="68"/>
        <v>180</v>
      </c>
      <c r="R145" s="72" t="s">
        <v>48</v>
      </c>
      <c r="S145" s="26"/>
      <c r="T145" s="105"/>
      <c r="U145" s="64">
        <v>5</v>
      </c>
      <c r="V145" s="65">
        <v>5.04</v>
      </c>
      <c r="W145" s="64">
        <v>5.0999999999999996</v>
      </c>
      <c r="X145" s="64">
        <v>90</v>
      </c>
      <c r="Y145" s="64">
        <f t="shared" si="64"/>
        <v>180</v>
      </c>
      <c r="Z145" s="64">
        <v>550</v>
      </c>
      <c r="AA145" s="24"/>
      <c r="AB145" s="24"/>
      <c r="AC145" s="24"/>
      <c r="AD145" s="24"/>
    </row>
    <row r="146" spans="1:30">
      <c r="A146" s="106"/>
      <c r="B146" s="74" t="s">
        <v>97</v>
      </c>
      <c r="C146" s="68" t="s">
        <v>170</v>
      </c>
      <c r="D146" s="119"/>
      <c r="E146" s="119"/>
      <c r="F146" s="80">
        <f t="shared" si="65"/>
        <v>0</v>
      </c>
      <c r="G146" s="81">
        <f t="shared" si="69"/>
        <v>0</v>
      </c>
      <c r="H146" s="5">
        <f t="shared" si="70"/>
        <v>0</v>
      </c>
      <c r="I146" s="82">
        <f t="shared" si="71"/>
        <v>0</v>
      </c>
      <c r="J146" s="5">
        <f t="shared" si="73"/>
        <v>0</v>
      </c>
      <c r="K146" s="81">
        <f t="shared" si="72"/>
        <v>0</v>
      </c>
      <c r="L146" s="81">
        <f t="shared" si="66"/>
        <v>0</v>
      </c>
      <c r="M146" s="81">
        <f t="shared" si="74"/>
        <v>0</v>
      </c>
      <c r="N146" s="83">
        <f t="shared" si="67"/>
        <v>180</v>
      </c>
      <c r="O146" s="81">
        <f t="shared" si="75"/>
        <v>180</v>
      </c>
      <c r="P146" s="81">
        <v>0</v>
      </c>
      <c r="Q146" s="81">
        <f t="shared" si="68"/>
        <v>180</v>
      </c>
      <c r="R146" s="72" t="s">
        <v>48</v>
      </c>
      <c r="S146" s="26"/>
      <c r="T146" s="105"/>
      <c r="U146" s="64">
        <v>5</v>
      </c>
      <c r="V146" s="65">
        <v>5.04</v>
      </c>
      <c r="W146" s="64">
        <v>5.0999999999999996</v>
      </c>
      <c r="X146" s="64">
        <v>90</v>
      </c>
      <c r="Y146" s="64">
        <f t="shared" si="64"/>
        <v>180</v>
      </c>
      <c r="Z146" s="64">
        <v>550</v>
      </c>
      <c r="AA146" s="24"/>
      <c r="AB146" s="24"/>
      <c r="AC146" s="24"/>
      <c r="AD146" s="24"/>
    </row>
    <row r="147" spans="1:30">
      <c r="A147" s="106"/>
      <c r="B147" s="74" t="s">
        <v>97</v>
      </c>
      <c r="C147" s="68" t="s">
        <v>171</v>
      </c>
      <c r="D147" s="119"/>
      <c r="E147" s="119"/>
      <c r="F147" s="80">
        <f t="shared" si="65"/>
        <v>0</v>
      </c>
      <c r="G147" s="81">
        <f t="shared" si="69"/>
        <v>0</v>
      </c>
      <c r="H147" s="5">
        <f t="shared" si="70"/>
        <v>0</v>
      </c>
      <c r="I147" s="82">
        <f t="shared" si="71"/>
        <v>0</v>
      </c>
      <c r="J147" s="5">
        <f t="shared" si="73"/>
        <v>0</v>
      </c>
      <c r="K147" s="81">
        <f t="shared" si="72"/>
        <v>0</v>
      </c>
      <c r="L147" s="81">
        <f t="shared" si="66"/>
        <v>0</v>
      </c>
      <c r="M147" s="81">
        <f t="shared" si="74"/>
        <v>0</v>
      </c>
      <c r="N147" s="83">
        <f t="shared" si="67"/>
        <v>180</v>
      </c>
      <c r="O147" s="81">
        <f t="shared" si="75"/>
        <v>180</v>
      </c>
      <c r="P147" s="81">
        <v>0</v>
      </c>
      <c r="Q147" s="81">
        <f t="shared" si="68"/>
        <v>180</v>
      </c>
      <c r="R147" s="72" t="s">
        <v>48</v>
      </c>
      <c r="S147" s="26"/>
      <c r="T147" s="105"/>
      <c r="U147" s="64">
        <v>5</v>
      </c>
      <c r="V147" s="65">
        <v>5.04</v>
      </c>
      <c r="W147" s="64">
        <v>5.0999999999999996</v>
      </c>
      <c r="X147" s="64">
        <v>90</v>
      </c>
      <c r="Y147" s="64">
        <f t="shared" si="64"/>
        <v>180</v>
      </c>
      <c r="Z147" s="64">
        <v>550</v>
      </c>
      <c r="AA147" s="24"/>
      <c r="AB147" s="24"/>
      <c r="AC147" s="24"/>
      <c r="AD147" s="24"/>
    </row>
    <row r="148" spans="1:30">
      <c r="A148" s="106"/>
      <c r="B148" s="74" t="s">
        <v>97</v>
      </c>
      <c r="C148" s="68" t="s">
        <v>173</v>
      </c>
      <c r="D148" s="80"/>
      <c r="E148" s="80"/>
      <c r="F148" s="80">
        <f t="shared" si="65"/>
        <v>0</v>
      </c>
      <c r="G148" s="81">
        <f t="shared" si="69"/>
        <v>0</v>
      </c>
      <c r="H148" s="5">
        <f t="shared" si="70"/>
        <v>0</v>
      </c>
      <c r="I148" s="82">
        <f t="shared" si="71"/>
        <v>0</v>
      </c>
      <c r="J148" s="5">
        <f t="shared" si="73"/>
        <v>0</v>
      </c>
      <c r="K148" s="81">
        <f t="shared" si="72"/>
        <v>0</v>
      </c>
      <c r="L148" s="81">
        <f t="shared" si="66"/>
        <v>0</v>
      </c>
      <c r="M148" s="81">
        <f t="shared" si="74"/>
        <v>0</v>
      </c>
      <c r="N148" s="83">
        <f t="shared" si="67"/>
        <v>180</v>
      </c>
      <c r="O148" s="81">
        <f t="shared" si="75"/>
        <v>180</v>
      </c>
      <c r="P148" s="81">
        <v>0</v>
      </c>
      <c r="Q148" s="81">
        <f t="shared" si="68"/>
        <v>180</v>
      </c>
      <c r="R148" s="72" t="s">
        <v>48</v>
      </c>
      <c r="S148" s="26"/>
      <c r="T148" s="105"/>
      <c r="U148" s="64">
        <v>5</v>
      </c>
      <c r="V148" s="65">
        <v>5.04</v>
      </c>
      <c r="W148" s="64">
        <v>5.0999999999999996</v>
      </c>
      <c r="X148" s="64">
        <v>90</v>
      </c>
      <c r="Y148" s="64">
        <f t="shared" si="64"/>
        <v>180</v>
      </c>
      <c r="Z148" s="64">
        <v>550</v>
      </c>
      <c r="AA148" s="24"/>
      <c r="AB148" s="24"/>
      <c r="AC148" s="24"/>
      <c r="AD148" s="24"/>
    </row>
    <row r="149" spans="1:30">
      <c r="A149" s="106"/>
      <c r="B149" s="74" t="s">
        <v>97</v>
      </c>
      <c r="C149" s="68" t="s">
        <v>175</v>
      </c>
      <c r="D149" s="80"/>
      <c r="E149" s="80"/>
      <c r="F149" s="80">
        <f t="shared" si="65"/>
        <v>0</v>
      </c>
      <c r="G149" s="81">
        <f t="shared" si="69"/>
        <v>0</v>
      </c>
      <c r="H149" s="5">
        <f t="shared" si="70"/>
        <v>0</v>
      </c>
      <c r="I149" s="82">
        <f t="shared" si="71"/>
        <v>0</v>
      </c>
      <c r="J149" s="5">
        <f t="shared" si="73"/>
        <v>0</v>
      </c>
      <c r="K149" s="81">
        <f t="shared" si="72"/>
        <v>0</v>
      </c>
      <c r="L149" s="81">
        <f t="shared" si="66"/>
        <v>0</v>
      </c>
      <c r="M149" s="81">
        <f t="shared" si="74"/>
        <v>0</v>
      </c>
      <c r="N149" s="83">
        <f t="shared" si="67"/>
        <v>180</v>
      </c>
      <c r="O149" s="81">
        <f t="shared" si="75"/>
        <v>180</v>
      </c>
      <c r="P149" s="81">
        <v>0</v>
      </c>
      <c r="Q149" s="81">
        <f t="shared" si="68"/>
        <v>180</v>
      </c>
      <c r="R149" s="72" t="s">
        <v>48</v>
      </c>
      <c r="S149" s="26"/>
      <c r="T149" s="105"/>
      <c r="U149" s="64">
        <v>5</v>
      </c>
      <c r="V149" s="65">
        <v>5.04</v>
      </c>
      <c r="W149" s="64">
        <v>5.0999999999999996</v>
      </c>
      <c r="X149" s="64">
        <v>90</v>
      </c>
      <c r="Y149" s="64">
        <f t="shared" si="64"/>
        <v>180</v>
      </c>
      <c r="Z149" s="64">
        <v>550</v>
      </c>
      <c r="AA149" s="24"/>
      <c r="AB149" s="24"/>
      <c r="AC149" s="24"/>
      <c r="AD149" s="24"/>
    </row>
    <row r="150" spans="1:30">
      <c r="A150" s="106"/>
      <c r="B150" s="74" t="s">
        <v>97</v>
      </c>
      <c r="C150" s="68" t="s">
        <v>176</v>
      </c>
      <c r="D150" s="80"/>
      <c r="E150" s="80"/>
      <c r="F150" s="80">
        <f t="shared" si="65"/>
        <v>0</v>
      </c>
      <c r="G150" s="81">
        <f t="shared" si="69"/>
        <v>0</v>
      </c>
      <c r="H150" s="5">
        <f t="shared" si="70"/>
        <v>0</v>
      </c>
      <c r="I150" s="82">
        <f t="shared" si="71"/>
        <v>0</v>
      </c>
      <c r="J150" s="5">
        <f t="shared" si="73"/>
        <v>0</v>
      </c>
      <c r="K150" s="81">
        <f t="shared" si="72"/>
        <v>0</v>
      </c>
      <c r="L150" s="81">
        <f t="shared" si="66"/>
        <v>0</v>
      </c>
      <c r="M150" s="81">
        <f t="shared" si="74"/>
        <v>0</v>
      </c>
      <c r="N150" s="83">
        <f t="shared" si="67"/>
        <v>180</v>
      </c>
      <c r="O150" s="81">
        <f t="shared" si="75"/>
        <v>180</v>
      </c>
      <c r="P150" s="81">
        <v>0</v>
      </c>
      <c r="Q150" s="81">
        <f t="shared" si="68"/>
        <v>180</v>
      </c>
      <c r="R150" s="72" t="s">
        <v>48</v>
      </c>
      <c r="S150" s="26"/>
      <c r="T150" s="105"/>
      <c r="U150" s="64">
        <v>5</v>
      </c>
      <c r="V150" s="65">
        <v>5.04</v>
      </c>
      <c r="W150" s="64">
        <v>5.0999999999999996</v>
      </c>
      <c r="X150" s="64">
        <v>90</v>
      </c>
      <c r="Y150" s="64">
        <f t="shared" si="64"/>
        <v>180</v>
      </c>
      <c r="Z150" s="64">
        <v>550</v>
      </c>
      <c r="AA150" s="24"/>
      <c r="AB150" s="24"/>
      <c r="AC150" s="24"/>
      <c r="AD150" s="24"/>
    </row>
    <row r="151" spans="1:30">
      <c r="A151" s="106"/>
      <c r="B151" s="74" t="s">
        <v>97</v>
      </c>
      <c r="C151" s="68" t="s">
        <v>178</v>
      </c>
      <c r="D151" s="80"/>
      <c r="E151" s="80"/>
      <c r="F151" s="80">
        <f>IF((D151&gt;E151),(D151-E151),(0))/1</f>
        <v>0</v>
      </c>
      <c r="G151" s="81">
        <f t="shared" si="69"/>
        <v>0</v>
      </c>
      <c r="H151" s="5">
        <f t="shared" si="70"/>
        <v>0</v>
      </c>
      <c r="I151" s="82">
        <f t="shared" si="71"/>
        <v>0</v>
      </c>
      <c r="J151" s="5">
        <f t="shared" si="73"/>
        <v>0</v>
      </c>
      <c r="K151" s="81">
        <f t="shared" si="72"/>
        <v>0</v>
      </c>
      <c r="L151" s="81">
        <f>(G151+I151+K151)*1</f>
        <v>0</v>
      </c>
      <c r="M151" s="81">
        <f t="shared" si="74"/>
        <v>0</v>
      </c>
      <c r="N151" s="83">
        <f t="shared" si="67"/>
        <v>180</v>
      </c>
      <c r="O151" s="81">
        <f t="shared" si="75"/>
        <v>180</v>
      </c>
      <c r="P151" s="81">
        <v>0</v>
      </c>
      <c r="Q151" s="81">
        <f t="shared" si="68"/>
        <v>180</v>
      </c>
      <c r="R151" s="72" t="s">
        <v>48</v>
      </c>
      <c r="S151" s="26"/>
      <c r="T151" s="105"/>
      <c r="U151" s="64">
        <v>5</v>
      </c>
      <c r="V151" s="65">
        <v>5.04</v>
      </c>
      <c r="W151" s="64">
        <v>5.0999999999999996</v>
      </c>
      <c r="X151" s="64">
        <v>90</v>
      </c>
      <c r="Y151" s="64">
        <f t="shared" si="64"/>
        <v>180</v>
      </c>
      <c r="Z151" s="64">
        <v>550</v>
      </c>
      <c r="AA151" s="24"/>
      <c r="AB151" s="24"/>
      <c r="AC151" s="24"/>
      <c r="AD151" s="24"/>
    </row>
    <row r="152" spans="1:30">
      <c r="A152" s="106"/>
      <c r="B152" s="152"/>
      <c r="C152" s="128"/>
      <c r="D152" s="128"/>
      <c r="E152" s="128"/>
      <c r="F152" s="153"/>
      <c r="G152" s="154"/>
      <c r="H152" s="14"/>
      <c r="I152" s="155"/>
      <c r="J152" s="14"/>
      <c r="K152" s="154"/>
      <c r="L152" s="154"/>
      <c r="M152" s="154"/>
      <c r="N152" s="96"/>
      <c r="O152" s="154"/>
      <c r="P152" s="154"/>
      <c r="Q152" s="154"/>
      <c r="R152" s="156"/>
      <c r="S152" s="26"/>
      <c r="T152" s="105"/>
      <c r="U152" s="64"/>
      <c r="V152" s="65"/>
      <c r="W152" s="64"/>
      <c r="X152" s="64"/>
      <c r="Y152" s="64"/>
      <c r="Z152" s="64"/>
      <c r="AA152" s="24"/>
      <c r="AB152" s="24"/>
      <c r="AC152" s="24"/>
      <c r="AD152" s="24"/>
    </row>
    <row r="153" spans="1:30">
      <c r="A153" s="106"/>
      <c r="B153" s="152"/>
      <c r="C153" s="128"/>
      <c r="D153" s="128"/>
      <c r="E153" s="128"/>
      <c r="F153" s="128"/>
      <c r="G153" s="129"/>
      <c r="H153" s="2"/>
      <c r="I153" s="130"/>
      <c r="J153" s="2"/>
      <c r="K153" s="129"/>
      <c r="L153" s="129"/>
      <c r="M153" s="129"/>
      <c r="N153" s="131"/>
      <c r="O153" s="129"/>
      <c r="P153" s="129"/>
      <c r="Q153" s="129"/>
      <c r="R153" s="133"/>
      <c r="S153" s="26"/>
      <c r="T153" s="105"/>
      <c r="U153" s="64"/>
      <c r="V153" s="65"/>
      <c r="W153" s="64"/>
      <c r="X153" s="64"/>
      <c r="Y153" s="64"/>
      <c r="Z153" s="64"/>
      <c r="AA153" s="24"/>
      <c r="AB153" s="24"/>
      <c r="AC153" s="24"/>
      <c r="AD153" s="24"/>
    </row>
    <row r="154" spans="1:30">
      <c r="A154" s="106"/>
      <c r="B154" s="152"/>
      <c r="C154" s="128"/>
      <c r="D154" s="128"/>
      <c r="E154" s="128"/>
      <c r="F154" s="128"/>
      <c r="G154" s="129"/>
      <c r="H154" s="2"/>
      <c r="I154" s="130"/>
      <c r="J154" s="2"/>
      <c r="K154" s="129"/>
      <c r="L154" s="129"/>
      <c r="M154" s="129"/>
      <c r="N154" s="131"/>
      <c r="O154" s="129"/>
      <c r="P154" s="129"/>
      <c r="Q154" s="129"/>
      <c r="R154" s="133"/>
      <c r="S154" s="26"/>
      <c r="T154" s="105"/>
      <c r="U154" s="64"/>
      <c r="V154" s="65"/>
      <c r="W154" s="64"/>
      <c r="X154" s="64"/>
      <c r="Y154" s="64"/>
      <c r="Z154" s="64"/>
      <c r="AA154" s="24"/>
      <c r="AB154" s="24"/>
      <c r="AC154" s="24"/>
      <c r="AD154" s="24"/>
    </row>
    <row r="155" spans="1:30">
      <c r="A155" s="106"/>
      <c r="B155" s="74" t="s">
        <v>97</v>
      </c>
      <c r="C155" s="68" t="s">
        <v>180</v>
      </c>
      <c r="D155" s="80"/>
      <c r="E155" s="80"/>
      <c r="F155" s="80">
        <f t="shared" si="65"/>
        <v>0</v>
      </c>
      <c r="G155" s="81">
        <f t="shared" si="69"/>
        <v>0</v>
      </c>
      <c r="H155" s="5">
        <f t="shared" si="70"/>
        <v>0</v>
      </c>
      <c r="I155" s="82">
        <f t="shared" si="71"/>
        <v>0</v>
      </c>
      <c r="J155" s="5">
        <f t="shared" si="73"/>
        <v>0</v>
      </c>
      <c r="K155" s="81">
        <f t="shared" si="72"/>
        <v>0</v>
      </c>
      <c r="L155" s="81">
        <f t="shared" si="66"/>
        <v>0</v>
      </c>
      <c r="M155" s="81">
        <f t="shared" si="74"/>
        <v>0</v>
      </c>
      <c r="N155" s="83">
        <f t="shared" si="67"/>
        <v>180</v>
      </c>
      <c r="O155" s="81">
        <f t="shared" si="75"/>
        <v>180</v>
      </c>
      <c r="P155" s="81">
        <v>0</v>
      </c>
      <c r="Q155" s="81">
        <f t="shared" si="68"/>
        <v>180</v>
      </c>
      <c r="R155" s="72" t="s">
        <v>48</v>
      </c>
      <c r="S155" s="26"/>
      <c r="T155" s="105"/>
      <c r="U155" s="64">
        <v>5</v>
      </c>
      <c r="V155" s="65">
        <v>5.04</v>
      </c>
      <c r="W155" s="64">
        <v>5.0999999999999996</v>
      </c>
      <c r="X155" s="64">
        <v>90</v>
      </c>
      <c r="Y155" s="64">
        <f>2*90</f>
        <v>180</v>
      </c>
      <c r="Z155" s="64">
        <v>550</v>
      </c>
      <c r="AA155" s="24"/>
      <c r="AB155" s="24"/>
      <c r="AC155" s="24"/>
      <c r="AD155" s="24"/>
    </row>
    <row r="156" spans="1:30">
      <c r="A156" s="106"/>
      <c r="B156" s="74" t="s">
        <v>97</v>
      </c>
      <c r="C156" s="68" t="s">
        <v>181</v>
      </c>
      <c r="D156" s="68"/>
      <c r="E156" s="68"/>
      <c r="F156" s="80">
        <f t="shared" si="65"/>
        <v>0</v>
      </c>
      <c r="G156" s="81">
        <f t="shared" si="69"/>
        <v>0</v>
      </c>
      <c r="H156" s="5">
        <f t="shared" si="70"/>
        <v>0</v>
      </c>
      <c r="I156" s="82">
        <f t="shared" si="71"/>
        <v>0</v>
      </c>
      <c r="J156" s="5">
        <f t="shared" si="73"/>
        <v>0</v>
      </c>
      <c r="K156" s="81">
        <f t="shared" si="72"/>
        <v>0</v>
      </c>
      <c r="L156" s="81">
        <f t="shared" si="66"/>
        <v>0</v>
      </c>
      <c r="M156" s="81">
        <f t="shared" si="74"/>
        <v>0</v>
      </c>
      <c r="N156" s="83">
        <f t="shared" si="67"/>
        <v>180</v>
      </c>
      <c r="O156" s="81">
        <f t="shared" si="75"/>
        <v>180</v>
      </c>
      <c r="P156" s="81">
        <v>0</v>
      </c>
      <c r="Q156" s="81">
        <f t="shared" si="68"/>
        <v>180</v>
      </c>
      <c r="R156" s="72" t="s">
        <v>48</v>
      </c>
      <c r="S156" s="26"/>
      <c r="T156" s="105"/>
      <c r="U156" s="64">
        <v>5</v>
      </c>
      <c r="V156" s="65">
        <v>5.04</v>
      </c>
      <c r="W156" s="64">
        <v>5.0999999999999996</v>
      </c>
      <c r="X156" s="64">
        <v>90</v>
      </c>
      <c r="Y156" s="64">
        <f t="shared" ref="Y156:Y162" si="76">2*90</f>
        <v>180</v>
      </c>
      <c r="Z156" s="64">
        <v>550</v>
      </c>
      <c r="AA156" s="24"/>
      <c r="AB156" s="24"/>
      <c r="AC156" s="24"/>
      <c r="AD156" s="24"/>
    </row>
    <row r="157" spans="1:30" ht="15.75" customHeight="1">
      <c r="A157" s="106"/>
      <c r="B157" s="74" t="s">
        <v>97</v>
      </c>
      <c r="C157" s="68" t="s">
        <v>182</v>
      </c>
      <c r="D157" s="80"/>
      <c r="E157" s="80"/>
      <c r="F157" s="80">
        <f t="shared" si="65"/>
        <v>0</v>
      </c>
      <c r="G157" s="81">
        <f t="shared" si="69"/>
        <v>0</v>
      </c>
      <c r="H157" s="5">
        <f t="shared" si="70"/>
        <v>0</v>
      </c>
      <c r="I157" s="82">
        <f t="shared" si="71"/>
        <v>0</v>
      </c>
      <c r="J157" s="5">
        <f t="shared" si="73"/>
        <v>0</v>
      </c>
      <c r="K157" s="81">
        <f t="shared" si="72"/>
        <v>0</v>
      </c>
      <c r="L157" s="81">
        <f t="shared" si="66"/>
        <v>0</v>
      </c>
      <c r="M157" s="81">
        <f t="shared" si="74"/>
        <v>0</v>
      </c>
      <c r="N157" s="83">
        <f t="shared" si="67"/>
        <v>180</v>
      </c>
      <c r="O157" s="81">
        <f t="shared" si="75"/>
        <v>180</v>
      </c>
      <c r="P157" s="81">
        <v>0</v>
      </c>
      <c r="Q157" s="81">
        <f t="shared" si="68"/>
        <v>180</v>
      </c>
      <c r="R157" s="72" t="s">
        <v>48</v>
      </c>
      <c r="S157" s="157"/>
      <c r="T157" s="105"/>
      <c r="U157" s="64">
        <v>5</v>
      </c>
      <c r="V157" s="65">
        <v>5.04</v>
      </c>
      <c r="W157" s="64">
        <v>5.0999999999999996</v>
      </c>
      <c r="X157" s="64">
        <v>90</v>
      </c>
      <c r="Y157" s="64">
        <f t="shared" si="76"/>
        <v>180</v>
      </c>
      <c r="Z157" s="64">
        <v>550</v>
      </c>
      <c r="AA157" s="24"/>
      <c r="AB157" s="24"/>
      <c r="AC157" s="24"/>
      <c r="AD157" s="24"/>
    </row>
    <row r="158" spans="1:30">
      <c r="A158" s="106"/>
      <c r="B158" s="74" t="s">
        <v>97</v>
      </c>
      <c r="C158" s="68" t="s">
        <v>183</v>
      </c>
      <c r="D158" s="80"/>
      <c r="E158" s="80"/>
      <c r="F158" s="80">
        <f t="shared" si="65"/>
        <v>0</v>
      </c>
      <c r="G158" s="81">
        <f t="shared" si="69"/>
        <v>0</v>
      </c>
      <c r="H158" s="5">
        <f t="shared" si="70"/>
        <v>0</v>
      </c>
      <c r="I158" s="82">
        <f t="shared" si="71"/>
        <v>0</v>
      </c>
      <c r="J158" s="5">
        <f t="shared" si="73"/>
        <v>0</v>
      </c>
      <c r="K158" s="81">
        <f t="shared" si="72"/>
        <v>0</v>
      </c>
      <c r="L158" s="81">
        <f t="shared" si="66"/>
        <v>0</v>
      </c>
      <c r="M158" s="81">
        <f t="shared" si="74"/>
        <v>0</v>
      </c>
      <c r="N158" s="83">
        <f t="shared" si="67"/>
        <v>180</v>
      </c>
      <c r="O158" s="81">
        <f t="shared" si="75"/>
        <v>180</v>
      </c>
      <c r="P158" s="81">
        <v>0</v>
      </c>
      <c r="Q158" s="81">
        <f t="shared" si="68"/>
        <v>180</v>
      </c>
      <c r="R158" s="72" t="s">
        <v>48</v>
      </c>
      <c r="S158" s="26"/>
      <c r="T158" s="105"/>
      <c r="U158" s="64">
        <v>5</v>
      </c>
      <c r="V158" s="65">
        <v>5.04</v>
      </c>
      <c r="W158" s="64">
        <v>5.0999999999999996</v>
      </c>
      <c r="X158" s="64">
        <v>90</v>
      </c>
      <c r="Y158" s="64">
        <f t="shared" si="76"/>
        <v>180</v>
      </c>
      <c r="Z158" s="64">
        <v>550</v>
      </c>
      <c r="AA158" s="24"/>
      <c r="AB158" s="24"/>
      <c r="AC158" s="24"/>
      <c r="AD158" s="24"/>
    </row>
    <row r="159" spans="1:30">
      <c r="A159" s="106"/>
      <c r="B159" s="74" t="s">
        <v>97</v>
      </c>
      <c r="C159" s="68" t="s">
        <v>185</v>
      </c>
      <c r="D159" s="80"/>
      <c r="E159" s="80"/>
      <c r="F159" s="80">
        <f t="shared" si="65"/>
        <v>0</v>
      </c>
      <c r="G159" s="81">
        <f t="shared" si="69"/>
        <v>0</v>
      </c>
      <c r="H159" s="5">
        <f t="shared" si="70"/>
        <v>0</v>
      </c>
      <c r="I159" s="82">
        <f t="shared" si="71"/>
        <v>0</v>
      </c>
      <c r="J159" s="5">
        <f t="shared" si="73"/>
        <v>0</v>
      </c>
      <c r="K159" s="81">
        <f t="shared" si="72"/>
        <v>0</v>
      </c>
      <c r="L159" s="81">
        <f t="shared" si="66"/>
        <v>0</v>
      </c>
      <c r="M159" s="81">
        <f t="shared" si="74"/>
        <v>0</v>
      </c>
      <c r="N159" s="83">
        <f t="shared" si="67"/>
        <v>180</v>
      </c>
      <c r="O159" s="81">
        <f t="shared" si="75"/>
        <v>180</v>
      </c>
      <c r="P159" s="81">
        <v>0</v>
      </c>
      <c r="Q159" s="81">
        <f t="shared" si="68"/>
        <v>180</v>
      </c>
      <c r="R159" s="72" t="s">
        <v>48</v>
      </c>
      <c r="S159" s="26"/>
      <c r="T159" s="105"/>
      <c r="U159" s="64">
        <v>5</v>
      </c>
      <c r="V159" s="65">
        <v>5.04</v>
      </c>
      <c r="W159" s="64">
        <v>5.0999999999999996</v>
      </c>
      <c r="X159" s="64">
        <v>90</v>
      </c>
      <c r="Y159" s="64">
        <f t="shared" si="76"/>
        <v>180</v>
      </c>
      <c r="Z159" s="64">
        <v>550</v>
      </c>
      <c r="AA159" s="24"/>
      <c r="AB159" s="24"/>
      <c r="AC159" s="24"/>
      <c r="AD159" s="24"/>
    </row>
    <row r="160" spans="1:30" ht="14.25" customHeight="1">
      <c r="A160" s="106"/>
      <c r="B160" s="74" t="s">
        <v>97</v>
      </c>
      <c r="C160" s="68" t="s">
        <v>186</v>
      </c>
      <c r="D160" s="80"/>
      <c r="E160" s="80"/>
      <c r="F160" s="80">
        <f t="shared" si="65"/>
        <v>0</v>
      </c>
      <c r="G160" s="81">
        <f t="shared" si="69"/>
        <v>0</v>
      </c>
      <c r="H160" s="5">
        <f t="shared" si="70"/>
        <v>0</v>
      </c>
      <c r="I160" s="82">
        <f t="shared" si="71"/>
        <v>0</v>
      </c>
      <c r="J160" s="5">
        <f t="shared" si="73"/>
        <v>0</v>
      </c>
      <c r="K160" s="81">
        <f t="shared" si="72"/>
        <v>0</v>
      </c>
      <c r="L160" s="81">
        <f t="shared" si="66"/>
        <v>0</v>
      </c>
      <c r="M160" s="81">
        <f t="shared" si="74"/>
        <v>0</v>
      </c>
      <c r="N160" s="83">
        <f t="shared" si="67"/>
        <v>180</v>
      </c>
      <c r="O160" s="81">
        <f t="shared" si="75"/>
        <v>180</v>
      </c>
      <c r="P160" s="81">
        <v>0</v>
      </c>
      <c r="Q160" s="81">
        <f t="shared" si="68"/>
        <v>180</v>
      </c>
      <c r="R160" s="72" t="s">
        <v>48</v>
      </c>
      <c r="S160" s="26"/>
      <c r="T160" s="105"/>
      <c r="U160" s="64">
        <v>5</v>
      </c>
      <c r="V160" s="65">
        <v>5.04</v>
      </c>
      <c r="W160" s="64">
        <v>5.0999999999999996</v>
      </c>
      <c r="X160" s="64">
        <v>90</v>
      </c>
      <c r="Y160" s="64">
        <f t="shared" si="76"/>
        <v>180</v>
      </c>
      <c r="Z160" s="64">
        <v>550</v>
      </c>
      <c r="AA160" s="24"/>
      <c r="AB160" s="24"/>
      <c r="AC160" s="24"/>
      <c r="AD160" s="24"/>
    </row>
    <row r="161" spans="1:30">
      <c r="A161" s="106"/>
      <c r="B161" s="74" t="s">
        <v>97</v>
      </c>
      <c r="C161" s="68" t="s">
        <v>187</v>
      </c>
      <c r="D161" s="80"/>
      <c r="E161" s="80"/>
      <c r="F161" s="80">
        <f t="shared" si="65"/>
        <v>0</v>
      </c>
      <c r="G161" s="81">
        <f t="shared" si="69"/>
        <v>0</v>
      </c>
      <c r="H161" s="5">
        <f t="shared" si="70"/>
        <v>0</v>
      </c>
      <c r="I161" s="82">
        <f t="shared" si="71"/>
        <v>0</v>
      </c>
      <c r="J161" s="5">
        <f t="shared" si="73"/>
        <v>0</v>
      </c>
      <c r="K161" s="81">
        <f t="shared" si="72"/>
        <v>0</v>
      </c>
      <c r="L161" s="81">
        <f t="shared" si="66"/>
        <v>0</v>
      </c>
      <c r="M161" s="81">
        <f t="shared" si="74"/>
        <v>0</v>
      </c>
      <c r="N161" s="83">
        <f t="shared" si="67"/>
        <v>180</v>
      </c>
      <c r="O161" s="81">
        <f t="shared" si="75"/>
        <v>180</v>
      </c>
      <c r="P161" s="81">
        <v>0</v>
      </c>
      <c r="Q161" s="81">
        <f t="shared" si="68"/>
        <v>180</v>
      </c>
      <c r="R161" s="72" t="s">
        <v>48</v>
      </c>
      <c r="S161" s="26"/>
      <c r="T161" s="105"/>
      <c r="U161" s="64">
        <v>5</v>
      </c>
      <c r="V161" s="65">
        <v>5.04</v>
      </c>
      <c r="W161" s="64">
        <v>5.0999999999999996</v>
      </c>
      <c r="X161" s="64">
        <v>90</v>
      </c>
      <c r="Y161" s="64">
        <f t="shared" si="76"/>
        <v>180</v>
      </c>
      <c r="Z161" s="64">
        <v>550</v>
      </c>
      <c r="AA161" s="24"/>
      <c r="AB161" s="24"/>
      <c r="AC161" s="24"/>
      <c r="AD161" s="24"/>
    </row>
    <row r="162" spans="1:30" ht="15" customHeight="1">
      <c r="A162" s="106"/>
      <c r="B162" s="74" t="s">
        <v>97</v>
      </c>
      <c r="C162" s="68" t="s">
        <v>188</v>
      </c>
      <c r="D162" s="80"/>
      <c r="E162" s="80"/>
      <c r="F162" s="80">
        <f>IF((D162&gt;E162),(D162-E162),(0))/1</f>
        <v>0</v>
      </c>
      <c r="G162" s="81">
        <f t="shared" si="69"/>
        <v>0</v>
      </c>
      <c r="H162" s="5">
        <f t="shared" si="70"/>
        <v>0</v>
      </c>
      <c r="I162" s="82">
        <f t="shared" si="71"/>
        <v>0</v>
      </c>
      <c r="J162" s="5">
        <f t="shared" si="73"/>
        <v>0</v>
      </c>
      <c r="K162" s="81">
        <f t="shared" si="72"/>
        <v>0</v>
      </c>
      <c r="L162" s="81">
        <f>(G162+I162+K162)*1</f>
        <v>0</v>
      </c>
      <c r="M162" s="81">
        <f t="shared" si="74"/>
        <v>0</v>
      </c>
      <c r="N162" s="83">
        <f t="shared" si="67"/>
        <v>180</v>
      </c>
      <c r="O162" s="81">
        <f t="shared" si="75"/>
        <v>180</v>
      </c>
      <c r="P162" s="81">
        <v>0</v>
      </c>
      <c r="Q162" s="81">
        <f t="shared" si="68"/>
        <v>180</v>
      </c>
      <c r="R162" s="72" t="s">
        <v>48</v>
      </c>
      <c r="S162" s="150"/>
      <c r="T162" s="105"/>
      <c r="U162" s="64">
        <v>5</v>
      </c>
      <c r="V162" s="65">
        <v>5.04</v>
      </c>
      <c r="W162" s="64">
        <v>5.0999999999999996</v>
      </c>
      <c r="X162" s="64">
        <v>90</v>
      </c>
      <c r="Y162" s="64">
        <f t="shared" si="76"/>
        <v>180</v>
      </c>
      <c r="Z162" s="64">
        <v>550</v>
      </c>
      <c r="AA162" s="24"/>
      <c r="AB162" s="24"/>
      <c r="AC162" s="24"/>
      <c r="AD162" s="24"/>
    </row>
    <row r="163" spans="1:30">
      <c r="A163" s="126"/>
      <c r="B163" s="126"/>
      <c r="C163" s="126"/>
      <c r="D163" s="127"/>
      <c r="E163" s="127"/>
      <c r="F163" s="128"/>
      <c r="G163" s="129"/>
      <c r="H163" s="2"/>
      <c r="I163" s="130"/>
      <c r="J163" s="2"/>
      <c r="K163" s="129"/>
      <c r="L163" s="129"/>
      <c r="M163" s="129"/>
      <c r="N163" s="131"/>
      <c r="O163" s="129"/>
      <c r="P163" s="129"/>
      <c r="Q163" s="129"/>
      <c r="R163" s="133"/>
      <c r="S163" s="26"/>
      <c r="T163" s="105"/>
      <c r="U163" s="64"/>
      <c r="V163" s="65"/>
      <c r="W163" s="64"/>
      <c r="X163" s="64"/>
      <c r="Y163" s="64"/>
      <c r="Z163" s="64"/>
      <c r="AA163" s="24"/>
      <c r="AB163" s="24"/>
      <c r="AC163" s="24"/>
      <c r="AD163" s="24"/>
    </row>
    <row r="164" spans="1:30">
      <c r="A164" s="126"/>
      <c r="B164" s="126"/>
      <c r="C164" s="126"/>
      <c r="D164" s="127"/>
      <c r="E164" s="127"/>
      <c r="F164" s="128"/>
      <c r="G164" s="129"/>
      <c r="H164" s="2"/>
      <c r="I164" s="130"/>
      <c r="J164" s="2"/>
      <c r="K164" s="129"/>
      <c r="L164" s="129"/>
      <c r="M164" s="129"/>
      <c r="N164" s="131"/>
      <c r="O164" s="129"/>
      <c r="P164" s="129"/>
      <c r="Q164" s="132"/>
      <c r="R164" s="133"/>
      <c r="S164" s="26"/>
      <c r="T164" s="105"/>
      <c r="U164" s="64"/>
      <c r="V164" s="65"/>
      <c r="W164" s="64"/>
      <c r="X164" s="64"/>
      <c r="Y164" s="64"/>
      <c r="Z164" s="64"/>
      <c r="AA164" s="24"/>
      <c r="AB164" s="24"/>
      <c r="AC164" s="24"/>
      <c r="AD164" s="24"/>
    </row>
    <row r="165" spans="1:30">
      <c r="A165" s="126"/>
      <c r="B165" s="126"/>
      <c r="C165" s="126"/>
      <c r="D165" s="127"/>
      <c r="E165" s="127"/>
      <c r="F165" s="128"/>
      <c r="G165" s="129"/>
      <c r="H165" s="2"/>
      <c r="I165" s="130"/>
      <c r="J165" s="2"/>
      <c r="K165" s="129"/>
      <c r="L165" s="129"/>
      <c r="M165" s="129"/>
      <c r="N165" s="131"/>
      <c r="O165" s="129"/>
      <c r="P165" s="129"/>
      <c r="Q165" s="129"/>
      <c r="R165" s="133"/>
      <c r="S165" s="26"/>
      <c r="T165" s="105"/>
      <c r="U165" s="64"/>
      <c r="V165" s="65"/>
      <c r="W165" s="64"/>
      <c r="X165" s="64"/>
      <c r="Y165" s="64"/>
      <c r="Z165" s="64"/>
      <c r="AA165" s="24"/>
      <c r="AB165" s="24"/>
      <c r="AC165" s="24"/>
      <c r="AD165" s="24"/>
    </row>
    <row r="166" spans="1:30">
      <c r="A166" s="126"/>
      <c r="B166" s="126"/>
      <c r="C166" s="126"/>
      <c r="D166" s="127"/>
      <c r="E166" s="127"/>
      <c r="F166" s="128"/>
      <c r="G166" s="129"/>
      <c r="H166" s="2"/>
      <c r="I166" s="130"/>
      <c r="J166" s="2"/>
      <c r="K166" s="129"/>
      <c r="L166" s="129"/>
      <c r="M166" s="129"/>
      <c r="N166" s="131"/>
      <c r="O166" s="129"/>
      <c r="P166" s="129"/>
      <c r="Q166" s="129"/>
      <c r="R166" s="133"/>
      <c r="S166" s="26"/>
      <c r="T166" s="105"/>
      <c r="U166" s="64"/>
      <c r="V166" s="65"/>
      <c r="W166" s="64"/>
      <c r="X166" s="64"/>
      <c r="Y166" s="64"/>
      <c r="Z166" s="64"/>
      <c r="AA166" s="24"/>
      <c r="AB166" s="24"/>
      <c r="AC166" s="24"/>
      <c r="AD166" s="24"/>
    </row>
    <row r="167" spans="1:30">
      <c r="A167" s="126"/>
      <c r="B167" s="126"/>
      <c r="C167" s="126"/>
      <c r="D167" s="127"/>
      <c r="E167" s="127"/>
      <c r="F167" s="128"/>
      <c r="G167" s="129"/>
      <c r="H167" s="2"/>
      <c r="I167" s="130"/>
      <c r="J167" s="2"/>
      <c r="K167" s="129"/>
      <c r="L167" s="129"/>
      <c r="M167" s="129"/>
      <c r="N167" s="131"/>
      <c r="O167" s="129"/>
      <c r="P167" s="129"/>
      <c r="Q167" s="129"/>
      <c r="R167" s="133"/>
      <c r="S167" s="26"/>
      <c r="T167" s="105"/>
      <c r="U167" s="64"/>
      <c r="V167" s="65"/>
      <c r="W167" s="64"/>
      <c r="X167" s="64"/>
      <c r="Y167" s="64"/>
      <c r="Z167" s="64"/>
      <c r="AA167" s="24"/>
      <c r="AB167" s="24"/>
      <c r="AC167" s="24"/>
      <c r="AD167" s="24"/>
    </row>
    <row r="168" spans="1:30">
      <c r="A168" s="126"/>
      <c r="B168" s="126"/>
      <c r="C168" s="126"/>
      <c r="D168" s="127"/>
      <c r="E168" s="127"/>
      <c r="F168" s="128"/>
      <c r="G168" s="129"/>
      <c r="H168" s="2"/>
      <c r="I168" s="130"/>
      <c r="J168" s="2"/>
      <c r="K168" s="129"/>
      <c r="L168" s="129"/>
      <c r="M168" s="129"/>
      <c r="N168" s="131"/>
      <c r="O168" s="129"/>
      <c r="P168" s="129"/>
      <c r="Q168" s="129"/>
      <c r="R168" s="133"/>
      <c r="S168" s="26"/>
      <c r="T168" s="105"/>
      <c r="U168" s="64"/>
      <c r="V168" s="65"/>
      <c r="W168" s="64"/>
      <c r="X168" s="64"/>
      <c r="Y168" s="64"/>
      <c r="Z168" s="64"/>
      <c r="AA168" s="24"/>
      <c r="AB168" s="24"/>
      <c r="AC168" s="24"/>
      <c r="AD168" s="24"/>
    </row>
    <row r="169" spans="1:30">
      <c r="A169" s="126"/>
      <c r="B169" s="126"/>
      <c r="C169" s="126"/>
      <c r="D169" s="127"/>
      <c r="E169" s="127"/>
      <c r="F169" s="128"/>
      <c r="G169" s="129"/>
      <c r="H169" s="2"/>
      <c r="I169" s="130"/>
      <c r="J169" s="2"/>
      <c r="K169" s="129"/>
      <c r="L169" s="129"/>
      <c r="M169" s="129"/>
      <c r="N169" s="131"/>
      <c r="O169" s="129"/>
      <c r="P169" s="129"/>
      <c r="Q169" s="129"/>
      <c r="R169" s="133"/>
      <c r="S169" s="26"/>
      <c r="T169" s="105"/>
      <c r="U169" s="64"/>
      <c r="V169" s="65"/>
      <c r="W169" s="64"/>
      <c r="X169" s="64"/>
      <c r="Y169" s="64"/>
      <c r="Z169" s="64"/>
      <c r="AA169" s="24"/>
      <c r="AB169" s="24"/>
      <c r="AC169" s="24"/>
      <c r="AD169" s="24"/>
    </row>
    <row r="170" spans="1:30">
      <c r="A170" s="126"/>
      <c r="B170" s="126"/>
      <c r="C170" s="126"/>
      <c r="D170" s="127"/>
      <c r="E170" s="127"/>
      <c r="F170" s="128"/>
      <c r="G170" s="129"/>
      <c r="H170" s="2"/>
      <c r="I170" s="130"/>
      <c r="J170" s="2"/>
      <c r="K170" s="129"/>
      <c r="L170" s="129"/>
      <c r="M170" s="129"/>
      <c r="N170" s="131"/>
      <c r="O170" s="129"/>
      <c r="P170" s="129"/>
      <c r="Q170" s="129"/>
      <c r="R170" s="133"/>
      <c r="S170" s="26"/>
      <c r="T170" s="105"/>
      <c r="U170" s="64"/>
      <c r="V170" s="65"/>
      <c r="W170" s="64"/>
      <c r="X170" s="64"/>
      <c r="Y170" s="64"/>
      <c r="Z170" s="64"/>
      <c r="AA170" s="24"/>
      <c r="AB170" s="24"/>
      <c r="AC170" s="24"/>
      <c r="AD170" s="24"/>
    </row>
    <row r="171" spans="1:30">
      <c r="A171" s="126"/>
      <c r="B171" s="126"/>
      <c r="C171" s="126"/>
      <c r="D171" s="127"/>
      <c r="E171" s="127"/>
      <c r="F171" s="128"/>
      <c r="G171" s="129"/>
      <c r="H171" s="2"/>
      <c r="I171" s="130"/>
      <c r="J171" s="2"/>
      <c r="K171" s="129"/>
      <c r="L171" s="129"/>
      <c r="M171" s="129"/>
      <c r="N171" s="131"/>
      <c r="O171" s="129"/>
      <c r="P171" s="129"/>
      <c r="Q171" s="129"/>
      <c r="R171" s="133"/>
      <c r="S171" s="26"/>
      <c r="T171" s="105"/>
      <c r="U171" s="64"/>
      <c r="V171" s="65"/>
      <c r="W171" s="64"/>
      <c r="X171" s="64"/>
      <c r="Y171" s="64"/>
      <c r="Z171" s="64"/>
      <c r="AA171" s="24"/>
      <c r="AB171" s="24"/>
      <c r="AC171" s="24"/>
      <c r="AD171" s="24"/>
    </row>
    <row r="172" spans="1:30">
      <c r="A172" s="126"/>
      <c r="B172" s="126"/>
      <c r="C172" s="126"/>
      <c r="D172" s="127"/>
      <c r="E172" s="127"/>
      <c r="F172" s="128"/>
      <c r="G172" s="129"/>
      <c r="H172" s="2"/>
      <c r="I172" s="130"/>
      <c r="J172" s="2"/>
      <c r="K172" s="129"/>
      <c r="L172" s="129"/>
      <c r="M172" s="129"/>
      <c r="N172" s="131"/>
      <c r="O172" s="129"/>
      <c r="P172" s="129"/>
      <c r="Q172" s="129"/>
      <c r="R172" s="133"/>
      <c r="S172" s="26"/>
      <c r="T172" s="105"/>
      <c r="U172" s="64"/>
      <c r="V172" s="65"/>
      <c r="W172" s="64"/>
      <c r="X172" s="64"/>
      <c r="Y172" s="64"/>
      <c r="Z172" s="64"/>
      <c r="AA172" s="24"/>
      <c r="AB172" s="24"/>
      <c r="AC172" s="24"/>
      <c r="AD172" s="24"/>
    </row>
    <row r="173" spans="1:30">
      <c r="A173" s="126"/>
      <c r="B173" s="126"/>
      <c r="C173" s="126"/>
      <c r="D173" s="127"/>
      <c r="E173" s="127"/>
      <c r="F173" s="128"/>
      <c r="G173" s="129"/>
      <c r="H173" s="2"/>
      <c r="I173" s="130"/>
      <c r="J173" s="2"/>
      <c r="K173" s="129"/>
      <c r="L173" s="129"/>
      <c r="M173" s="129"/>
      <c r="N173" s="131"/>
      <c r="O173" s="129"/>
      <c r="P173" s="129"/>
      <c r="Q173" s="129"/>
      <c r="R173" s="133"/>
      <c r="S173" s="26"/>
      <c r="T173" s="105"/>
      <c r="U173" s="64"/>
      <c r="V173" s="65"/>
      <c r="W173" s="64"/>
      <c r="X173" s="64"/>
      <c r="Y173" s="64"/>
      <c r="Z173" s="64"/>
      <c r="AA173" s="24"/>
      <c r="AB173" s="24"/>
      <c r="AC173" s="24"/>
      <c r="AD173" s="24"/>
    </row>
    <row r="174" spans="1:30">
      <c r="A174" s="126"/>
      <c r="B174" s="126"/>
      <c r="C174" s="126"/>
      <c r="D174" s="127"/>
      <c r="E174" s="127"/>
      <c r="F174" s="128"/>
      <c r="G174" s="129"/>
      <c r="H174" s="2"/>
      <c r="I174" s="130"/>
      <c r="J174" s="2"/>
      <c r="K174" s="129"/>
      <c r="L174" s="129"/>
      <c r="M174" s="129"/>
      <c r="N174" s="131"/>
      <c r="O174" s="129"/>
      <c r="P174" s="129"/>
      <c r="Q174" s="129"/>
      <c r="R174" s="133"/>
      <c r="S174" s="26"/>
      <c r="T174" s="105"/>
      <c r="U174" s="64"/>
      <c r="V174" s="65"/>
      <c r="W174" s="64"/>
      <c r="X174" s="64"/>
      <c r="Y174" s="64"/>
      <c r="Z174" s="64"/>
      <c r="AA174" s="24"/>
      <c r="AB174" s="24"/>
      <c r="AC174" s="24"/>
      <c r="AD174" s="24"/>
    </row>
    <row r="175" spans="1:30">
      <c r="A175" s="126"/>
      <c r="B175" s="126"/>
      <c r="C175" s="126"/>
      <c r="D175" s="127"/>
      <c r="E175" s="127"/>
      <c r="F175" s="128"/>
      <c r="G175" s="129"/>
      <c r="H175" s="2"/>
      <c r="I175" s="130"/>
      <c r="J175" s="2"/>
      <c r="K175" s="129"/>
      <c r="L175" s="129"/>
      <c r="M175" s="129"/>
      <c r="N175" s="131"/>
      <c r="O175" s="129"/>
      <c r="P175" s="129"/>
      <c r="Q175" s="129"/>
      <c r="R175" s="133"/>
      <c r="S175" s="26"/>
      <c r="T175" s="105"/>
      <c r="U175" s="64"/>
      <c r="V175" s="65"/>
      <c r="W175" s="64"/>
      <c r="X175" s="64"/>
      <c r="Y175" s="64"/>
      <c r="Z175" s="64"/>
      <c r="AA175" s="24"/>
      <c r="AB175" s="24"/>
      <c r="AC175" s="24"/>
      <c r="AD175" s="24"/>
    </row>
    <row r="176" spans="1:30">
      <c r="A176" s="126"/>
      <c r="B176" s="126"/>
      <c r="C176" s="126"/>
      <c r="D176" s="127"/>
      <c r="E176" s="127"/>
      <c r="F176" s="128"/>
      <c r="G176" s="129"/>
      <c r="H176" s="2"/>
      <c r="I176" s="130"/>
      <c r="J176" s="2"/>
      <c r="K176" s="129"/>
      <c r="L176" s="129"/>
      <c r="M176" s="129"/>
      <c r="N176" s="131"/>
      <c r="O176" s="129"/>
      <c r="P176" s="129"/>
      <c r="Q176" s="129"/>
      <c r="R176" s="133"/>
      <c r="S176" s="26"/>
      <c r="T176" s="105"/>
      <c r="U176" s="64"/>
      <c r="V176" s="65"/>
      <c r="W176" s="64"/>
      <c r="X176" s="64"/>
      <c r="Y176" s="64"/>
      <c r="Z176" s="64"/>
      <c r="AA176" s="24"/>
      <c r="AB176" s="24"/>
      <c r="AC176" s="24"/>
      <c r="AD176" s="24"/>
    </row>
    <row r="177" spans="1:30">
      <c r="A177" s="126"/>
      <c r="B177" s="126"/>
      <c r="C177" s="126"/>
      <c r="D177" s="127"/>
      <c r="E177" s="127"/>
      <c r="F177" s="128"/>
      <c r="G177" s="129"/>
      <c r="H177" s="2"/>
      <c r="I177" s="130"/>
      <c r="J177" s="2"/>
      <c r="K177" s="129"/>
      <c r="L177" s="129"/>
      <c r="M177" s="129"/>
      <c r="N177" s="131"/>
      <c r="O177" s="129"/>
      <c r="P177" s="129"/>
      <c r="Q177" s="129"/>
      <c r="R177" s="133"/>
      <c r="S177" s="26"/>
      <c r="T177" s="105"/>
      <c r="U177" s="64"/>
      <c r="V177" s="65"/>
      <c r="W177" s="64"/>
      <c r="X177" s="64"/>
      <c r="Y177" s="64"/>
      <c r="Z177" s="64"/>
      <c r="AA177" s="24"/>
      <c r="AB177" s="24"/>
      <c r="AC177" s="24"/>
      <c r="AD177" s="24"/>
    </row>
    <row r="178" spans="1:30">
      <c r="A178" s="126"/>
      <c r="B178" s="126"/>
      <c r="C178" s="126"/>
      <c r="D178" s="127"/>
      <c r="E178" s="127"/>
      <c r="F178" s="128"/>
      <c r="G178" s="129"/>
      <c r="H178" s="2"/>
      <c r="I178" s="130"/>
      <c r="J178" s="2"/>
      <c r="K178" s="129"/>
      <c r="L178" s="129"/>
      <c r="M178" s="129"/>
      <c r="N178" s="131"/>
      <c r="O178" s="129"/>
      <c r="P178" s="129"/>
      <c r="Q178" s="129"/>
      <c r="R178" s="133"/>
      <c r="S178" s="26"/>
      <c r="T178" s="105"/>
      <c r="U178" s="64"/>
      <c r="V178" s="65"/>
      <c r="W178" s="64"/>
      <c r="X178" s="64"/>
      <c r="Y178" s="64"/>
      <c r="Z178" s="64"/>
      <c r="AA178" s="24"/>
      <c r="AB178" s="24"/>
      <c r="AC178" s="24"/>
      <c r="AD178" s="24"/>
    </row>
    <row r="179" spans="1:30">
      <c r="A179" s="126"/>
      <c r="B179" s="126"/>
      <c r="C179" s="126"/>
      <c r="D179" s="127"/>
      <c r="E179" s="127"/>
      <c r="F179" s="128"/>
      <c r="G179" s="129"/>
      <c r="H179" s="2"/>
      <c r="I179" s="130"/>
      <c r="J179" s="2"/>
      <c r="K179" s="129"/>
      <c r="L179" s="129"/>
      <c r="M179" s="129"/>
      <c r="N179" s="131"/>
      <c r="O179" s="129"/>
      <c r="P179" s="129"/>
      <c r="Q179" s="129"/>
      <c r="R179" s="133"/>
      <c r="S179" s="26"/>
      <c r="T179" s="105"/>
      <c r="U179" s="64"/>
      <c r="V179" s="65"/>
      <c r="W179" s="64"/>
      <c r="X179" s="64"/>
      <c r="Y179" s="64"/>
      <c r="Z179" s="64"/>
      <c r="AA179" s="24"/>
      <c r="AB179" s="24"/>
      <c r="AC179" s="24"/>
      <c r="AD179" s="24"/>
    </row>
    <row r="180" spans="1:30">
      <c r="A180" s="126"/>
      <c r="B180" s="126"/>
      <c r="C180" s="126"/>
      <c r="D180" s="127"/>
      <c r="E180" s="127"/>
      <c r="F180" s="128"/>
      <c r="G180" s="129"/>
      <c r="H180" s="2"/>
      <c r="I180" s="130"/>
      <c r="J180" s="2"/>
      <c r="K180" s="129"/>
      <c r="L180" s="129"/>
      <c r="M180" s="129"/>
      <c r="N180" s="131"/>
      <c r="O180" s="129"/>
      <c r="P180" s="129"/>
      <c r="Q180" s="129"/>
      <c r="R180" s="133"/>
      <c r="S180" s="26" t="s">
        <v>572</v>
      </c>
      <c r="T180" s="105"/>
      <c r="U180" s="64"/>
      <c r="V180" s="65"/>
      <c r="W180" s="64"/>
      <c r="X180" s="64"/>
      <c r="Y180" s="64"/>
      <c r="Z180" s="64"/>
      <c r="AA180" s="24"/>
      <c r="AB180" s="24"/>
      <c r="AC180" s="24"/>
      <c r="AD180" s="24"/>
    </row>
    <row r="181" spans="1:30">
      <c r="A181" s="126"/>
      <c r="B181" s="126"/>
      <c r="C181" s="126"/>
      <c r="D181" s="127"/>
      <c r="E181" s="127"/>
      <c r="F181" s="128"/>
      <c r="G181" s="129"/>
      <c r="H181" s="2"/>
      <c r="I181" s="130"/>
      <c r="J181" s="2"/>
      <c r="K181" s="129"/>
      <c r="L181" s="129"/>
      <c r="M181" s="129"/>
      <c r="N181" s="131"/>
      <c r="O181" s="129"/>
      <c r="P181" s="129"/>
      <c r="Q181" s="129"/>
      <c r="R181" s="133"/>
      <c r="S181" s="26"/>
      <c r="T181" s="105"/>
      <c r="U181" s="64"/>
      <c r="V181" s="65"/>
      <c r="W181" s="64"/>
      <c r="X181" s="64"/>
      <c r="Y181" s="64"/>
      <c r="Z181" s="64"/>
      <c r="AA181" s="24"/>
      <c r="AB181" s="24"/>
      <c r="AC181" s="24"/>
      <c r="AD181" s="24"/>
    </row>
    <row r="182" spans="1:30">
      <c r="A182" s="126"/>
      <c r="B182" s="126"/>
      <c r="C182" s="126"/>
      <c r="D182" s="127"/>
      <c r="E182" s="127"/>
      <c r="F182" s="128"/>
      <c r="G182" s="129"/>
      <c r="H182" s="2"/>
      <c r="I182" s="130"/>
      <c r="J182" s="2"/>
      <c r="K182" s="129"/>
      <c r="L182" s="129"/>
      <c r="M182" s="129"/>
      <c r="N182" s="131"/>
      <c r="O182" s="129"/>
      <c r="P182" s="129"/>
      <c r="Q182" s="129"/>
      <c r="R182" s="133"/>
      <c r="S182" s="26"/>
      <c r="T182" s="105"/>
      <c r="U182" s="64"/>
      <c r="V182" s="65"/>
      <c r="W182" s="64"/>
      <c r="X182" s="64"/>
      <c r="Y182" s="64"/>
      <c r="Z182" s="64"/>
      <c r="AA182" s="24"/>
      <c r="AB182" s="24"/>
      <c r="AC182" s="24"/>
      <c r="AD182" s="24"/>
    </row>
    <row r="183" spans="1:30">
      <c r="A183" s="126"/>
      <c r="B183" s="126"/>
      <c r="C183" s="126"/>
      <c r="D183" s="127"/>
      <c r="E183" s="127"/>
      <c r="F183" s="128"/>
      <c r="G183" s="129"/>
      <c r="H183" s="2"/>
      <c r="I183" s="130"/>
      <c r="J183" s="2"/>
      <c r="K183" s="129"/>
      <c r="L183" s="129"/>
      <c r="M183" s="129"/>
      <c r="N183" s="131"/>
      <c r="O183" s="129"/>
      <c r="P183" s="129"/>
      <c r="Q183" s="129"/>
      <c r="R183" s="133"/>
      <c r="S183" s="26"/>
      <c r="T183" s="105"/>
      <c r="U183" s="64"/>
      <c r="V183" s="65"/>
      <c r="W183" s="64"/>
      <c r="X183" s="64"/>
      <c r="Y183" s="64"/>
      <c r="Z183" s="64"/>
      <c r="AA183" s="24"/>
      <c r="AB183" s="24"/>
      <c r="AC183" s="24"/>
      <c r="AD183" s="24"/>
    </row>
    <row r="184" spans="1:30">
      <c r="A184" s="126"/>
      <c r="B184" s="126"/>
      <c r="C184" s="126"/>
      <c r="D184" s="127"/>
      <c r="E184" s="127"/>
      <c r="F184" s="128"/>
      <c r="G184" s="129"/>
      <c r="H184" s="2"/>
      <c r="I184" s="130"/>
      <c r="J184" s="2"/>
      <c r="K184" s="129"/>
      <c r="L184" s="129"/>
      <c r="M184" s="129"/>
      <c r="N184" s="131"/>
      <c r="O184" s="129"/>
      <c r="P184" s="129"/>
      <c r="Q184" s="129"/>
      <c r="R184" s="133"/>
      <c r="S184" s="26"/>
      <c r="T184" s="105"/>
      <c r="U184" s="64"/>
      <c r="V184" s="65"/>
      <c r="W184" s="64"/>
      <c r="X184" s="64"/>
      <c r="Y184" s="64"/>
      <c r="Z184" s="64"/>
      <c r="AA184" s="24"/>
      <c r="AB184" s="24"/>
      <c r="AC184" s="24"/>
      <c r="AD184" s="24"/>
    </row>
    <row r="185" spans="1:30">
      <c r="A185" s="126"/>
      <c r="B185" s="126"/>
      <c r="C185" s="126"/>
      <c r="D185" s="127"/>
      <c r="E185" s="127"/>
      <c r="F185" s="128"/>
      <c r="G185" s="129"/>
      <c r="H185" s="2"/>
      <c r="I185" s="130"/>
      <c r="J185" s="2"/>
      <c r="K185" s="129"/>
      <c r="L185" s="129"/>
      <c r="M185" s="129"/>
      <c r="N185" s="131"/>
      <c r="O185" s="129"/>
      <c r="P185" s="129"/>
      <c r="Q185" s="129"/>
      <c r="R185" s="133"/>
      <c r="S185" s="26"/>
      <c r="T185" s="105"/>
      <c r="U185" s="64"/>
      <c r="V185" s="65"/>
      <c r="W185" s="64"/>
      <c r="X185" s="64"/>
      <c r="Y185" s="64"/>
      <c r="Z185" s="64"/>
      <c r="AA185" s="24"/>
      <c r="AB185" s="24"/>
      <c r="AC185" s="24"/>
      <c r="AD185" s="24"/>
    </row>
    <row r="186" spans="1:30">
      <c r="A186" s="126"/>
      <c r="B186" s="126"/>
      <c r="C186" s="126"/>
      <c r="D186" s="127"/>
      <c r="E186" s="127"/>
      <c r="F186" s="128"/>
      <c r="G186" s="129"/>
      <c r="H186" s="2"/>
      <c r="I186" s="130"/>
      <c r="J186" s="2"/>
      <c r="K186" s="129"/>
      <c r="L186" s="129"/>
      <c r="M186" s="129"/>
      <c r="N186" s="131"/>
      <c r="O186" s="129"/>
      <c r="P186" s="129"/>
      <c r="Q186" s="129"/>
      <c r="R186" s="133"/>
      <c r="S186" s="26"/>
      <c r="T186" s="105"/>
      <c r="U186" s="64"/>
      <c r="V186" s="65"/>
      <c r="W186" s="64"/>
      <c r="X186" s="64"/>
      <c r="Y186" s="64"/>
      <c r="Z186" s="64"/>
      <c r="AA186" s="24"/>
      <c r="AB186" s="24"/>
      <c r="AC186" s="24"/>
      <c r="AD186" s="24"/>
    </row>
    <row r="187" spans="1:30">
      <c r="A187" s="126"/>
      <c r="B187" s="126"/>
      <c r="C187" s="126"/>
      <c r="D187" s="127"/>
      <c r="E187" s="127"/>
      <c r="F187" s="128"/>
      <c r="G187" s="129"/>
      <c r="H187" s="2"/>
      <c r="I187" s="130"/>
      <c r="J187" s="2"/>
      <c r="K187" s="129"/>
      <c r="L187" s="129"/>
      <c r="M187" s="129"/>
      <c r="N187" s="131"/>
      <c r="O187" s="129"/>
      <c r="P187" s="129"/>
      <c r="Q187" s="129"/>
      <c r="R187" s="133"/>
      <c r="S187" s="26"/>
      <c r="T187" s="105"/>
      <c r="U187" s="64"/>
      <c r="V187" s="65"/>
      <c r="W187" s="64"/>
      <c r="X187" s="64"/>
      <c r="Y187" s="64"/>
      <c r="Z187" s="64"/>
      <c r="AA187" s="24"/>
      <c r="AB187" s="24"/>
      <c r="AC187" s="24"/>
      <c r="AD187" s="24"/>
    </row>
    <row r="188" spans="1:30">
      <c r="A188" s="126"/>
      <c r="B188" s="126"/>
      <c r="C188" s="126"/>
      <c r="D188" s="127"/>
      <c r="E188" s="127"/>
      <c r="F188" s="128"/>
      <c r="G188" s="129"/>
      <c r="H188" s="2"/>
      <c r="I188" s="130"/>
      <c r="J188" s="2"/>
      <c r="K188" s="129"/>
      <c r="L188" s="129"/>
      <c r="M188" s="129"/>
      <c r="N188" s="131"/>
      <c r="O188" s="129"/>
      <c r="P188" s="129"/>
      <c r="Q188" s="129"/>
      <c r="R188" s="133"/>
      <c r="S188" s="26"/>
      <c r="T188" s="105"/>
      <c r="U188" s="64"/>
      <c r="V188" s="65"/>
      <c r="W188" s="64"/>
      <c r="X188" s="64"/>
      <c r="Y188" s="64"/>
      <c r="Z188" s="64"/>
      <c r="AA188" s="24"/>
      <c r="AB188" s="24"/>
      <c r="AC188" s="24"/>
      <c r="AD188" s="24"/>
    </row>
    <row r="189" spans="1:30">
      <c r="A189" s="126"/>
      <c r="B189" s="126"/>
      <c r="C189" s="126"/>
      <c r="D189" s="127"/>
      <c r="E189" s="127"/>
      <c r="F189" s="128"/>
      <c r="G189" s="129"/>
      <c r="H189" s="2"/>
      <c r="I189" s="130"/>
      <c r="J189" s="2"/>
      <c r="K189" s="129"/>
      <c r="L189" s="129"/>
      <c r="M189" s="129"/>
      <c r="N189" s="131"/>
      <c r="O189" s="129"/>
      <c r="P189" s="129"/>
      <c r="Q189" s="129"/>
      <c r="R189" s="133"/>
      <c r="S189" s="26"/>
      <c r="T189" s="105"/>
      <c r="U189" s="64"/>
      <c r="V189" s="65"/>
      <c r="W189" s="64"/>
      <c r="X189" s="64"/>
      <c r="Y189" s="64"/>
      <c r="Z189" s="64"/>
      <c r="AA189" s="24"/>
      <c r="AB189" s="24"/>
      <c r="AC189" s="24"/>
      <c r="AD189" s="24"/>
    </row>
    <row r="190" spans="1:30">
      <c r="A190" s="126"/>
      <c r="B190" s="152"/>
      <c r="C190" s="126"/>
      <c r="D190" s="128"/>
      <c r="E190" s="128"/>
      <c r="F190" s="128"/>
      <c r="G190" s="129"/>
      <c r="H190" s="2"/>
      <c r="I190" s="130"/>
      <c r="J190" s="2"/>
      <c r="K190" s="129"/>
      <c r="L190" s="129"/>
      <c r="M190" s="129"/>
      <c r="N190" s="131"/>
      <c r="O190" s="129"/>
      <c r="P190" s="129"/>
      <c r="Q190" s="129"/>
      <c r="R190" s="133"/>
      <c r="S190" s="26"/>
      <c r="T190" s="105"/>
      <c r="U190" s="64"/>
      <c r="V190" s="65"/>
      <c r="W190" s="64"/>
      <c r="X190" s="64"/>
      <c r="Y190" s="64"/>
      <c r="Z190" s="64"/>
      <c r="AA190" s="24"/>
      <c r="AB190" s="24"/>
      <c r="AC190" s="24"/>
      <c r="AD190" s="24"/>
    </row>
    <row r="191" spans="1:30">
      <c r="A191" s="126"/>
      <c r="B191" s="126"/>
      <c r="C191" s="126"/>
      <c r="D191" s="127"/>
      <c r="E191" s="127"/>
      <c r="F191" s="128"/>
      <c r="G191" s="129"/>
      <c r="H191" s="2"/>
      <c r="I191" s="130"/>
      <c r="J191" s="2"/>
      <c r="K191" s="129"/>
      <c r="L191" s="129"/>
      <c r="M191" s="129"/>
      <c r="N191" s="131"/>
      <c r="O191" s="129"/>
      <c r="P191" s="129"/>
      <c r="Q191" s="129"/>
      <c r="R191" s="133"/>
      <c r="S191" s="26"/>
      <c r="T191" s="105"/>
      <c r="U191" s="64"/>
      <c r="V191" s="65"/>
      <c r="W191" s="64"/>
      <c r="X191" s="64"/>
      <c r="Y191" s="64"/>
      <c r="Z191" s="64"/>
      <c r="AA191" s="24"/>
      <c r="AB191" s="24"/>
      <c r="AC191" s="24"/>
      <c r="AD191" s="24"/>
    </row>
    <row r="192" spans="1:30" ht="14.25" customHeight="1">
      <c r="A192" s="106" t="s">
        <v>238</v>
      </c>
      <c r="B192" s="74" t="s">
        <v>97</v>
      </c>
      <c r="C192" s="158" t="s">
        <v>190</v>
      </c>
      <c r="D192" s="68"/>
      <c r="E192" s="68"/>
      <c r="F192" s="80">
        <f>IF((D192&gt;E192),(D192-E192),(0))/1</f>
        <v>0</v>
      </c>
      <c r="G192" s="81">
        <f t="shared" si="69"/>
        <v>0</v>
      </c>
      <c r="H192" s="5">
        <f t="shared" si="70"/>
        <v>0</v>
      </c>
      <c r="I192" s="82">
        <f t="shared" si="71"/>
        <v>0</v>
      </c>
      <c r="J192" s="5">
        <f t="shared" si="73"/>
        <v>0</v>
      </c>
      <c r="K192" s="81">
        <f t="shared" si="72"/>
        <v>0</v>
      </c>
      <c r="L192" s="81">
        <f>(G192+I192+K192)*1</f>
        <v>0</v>
      </c>
      <c r="M192" s="81">
        <f t="shared" si="74"/>
        <v>0</v>
      </c>
      <c r="N192" s="83">
        <f>IF((Y192&gt;0),Y192,130)*1</f>
        <v>135</v>
      </c>
      <c r="O192" s="81">
        <f t="shared" si="75"/>
        <v>135</v>
      </c>
      <c r="P192" s="81">
        <v>0</v>
      </c>
      <c r="Q192" s="81">
        <f>IF((M192&gt;0),(M192+N192+P192),(Y192)+(P192))</f>
        <v>135</v>
      </c>
      <c r="R192" s="159" t="s">
        <v>48</v>
      </c>
      <c r="S192" s="26"/>
      <c r="T192" s="105"/>
      <c r="U192" s="64">
        <v>5</v>
      </c>
      <c r="V192" s="65">
        <v>5.04</v>
      </c>
      <c r="W192" s="64">
        <v>5.0999999999999996</v>
      </c>
      <c r="X192" s="64">
        <v>90</v>
      </c>
      <c r="Y192" s="64">
        <f>1.5*90</f>
        <v>135</v>
      </c>
      <c r="Z192" s="64">
        <v>400</v>
      </c>
      <c r="AA192" s="24"/>
      <c r="AB192" s="24"/>
      <c r="AC192" s="24"/>
      <c r="AD192" s="24"/>
    </row>
    <row r="193" spans="1:30" ht="13.5" customHeight="1">
      <c r="A193" s="106"/>
      <c r="B193" s="74" t="s">
        <v>97</v>
      </c>
      <c r="C193" s="158" t="s">
        <v>191</v>
      </c>
      <c r="D193" s="80"/>
      <c r="E193" s="80"/>
      <c r="F193" s="80">
        <f>IF((D193&gt;E193),(D193-E193),(0))/1</f>
        <v>0</v>
      </c>
      <c r="G193" s="81">
        <f t="shared" si="69"/>
        <v>0</v>
      </c>
      <c r="H193" s="5">
        <f t="shared" si="70"/>
        <v>0</v>
      </c>
      <c r="I193" s="82">
        <f t="shared" si="71"/>
        <v>0</v>
      </c>
      <c r="J193" s="5">
        <f t="shared" si="73"/>
        <v>0</v>
      </c>
      <c r="K193" s="81">
        <f t="shared" si="72"/>
        <v>0</v>
      </c>
      <c r="L193" s="81">
        <f>(G193+I193+K193)*1</f>
        <v>0</v>
      </c>
      <c r="M193" s="81">
        <f t="shared" si="74"/>
        <v>0</v>
      </c>
      <c r="N193" s="83">
        <f>IF((Y193&gt;0),Y193,130)*1</f>
        <v>135</v>
      </c>
      <c r="O193" s="81">
        <f t="shared" si="75"/>
        <v>135</v>
      </c>
      <c r="P193" s="81">
        <v>0</v>
      </c>
      <c r="Q193" s="81">
        <f>IF((M193&gt;0),(M193+N193+P193),(Y193)+(P193))</f>
        <v>135</v>
      </c>
      <c r="R193" s="159" t="s">
        <v>48</v>
      </c>
      <c r="S193" s="26"/>
      <c r="T193" s="105"/>
      <c r="U193" s="64">
        <v>5</v>
      </c>
      <c r="V193" s="65">
        <v>5.04</v>
      </c>
      <c r="W193" s="64">
        <v>5.0999999999999996</v>
      </c>
      <c r="X193" s="64">
        <v>90</v>
      </c>
      <c r="Y193" s="64">
        <f t="shared" ref="Y193:Y230" si="77">1.5*90</f>
        <v>135</v>
      </c>
      <c r="Z193" s="64">
        <v>400</v>
      </c>
      <c r="AA193" s="24"/>
      <c r="AB193" s="24"/>
      <c r="AC193" s="24"/>
      <c r="AD193" s="24"/>
    </row>
    <row r="194" spans="1:30" ht="15" customHeight="1">
      <c r="A194" s="106"/>
      <c r="B194" s="74" t="s">
        <v>97</v>
      </c>
      <c r="C194" s="158" t="s">
        <v>192</v>
      </c>
      <c r="D194" s="119"/>
      <c r="E194" s="119"/>
      <c r="F194" s="80">
        <f t="shared" ref="F194:F229" si="78">IF((D194&gt;E194),(D194-E194),(0))/1</f>
        <v>0</v>
      </c>
      <c r="G194" s="81">
        <f t="shared" si="69"/>
        <v>0</v>
      </c>
      <c r="H194" s="5">
        <f t="shared" si="70"/>
        <v>0</v>
      </c>
      <c r="I194" s="82">
        <f t="shared" si="71"/>
        <v>0</v>
      </c>
      <c r="J194" s="5">
        <f t="shared" si="73"/>
        <v>0</v>
      </c>
      <c r="K194" s="81">
        <f t="shared" si="72"/>
        <v>0</v>
      </c>
      <c r="L194" s="81">
        <f t="shared" ref="L194:L229" si="79">(G194+I194+K194)*1</f>
        <v>0</v>
      </c>
      <c r="M194" s="81">
        <f t="shared" si="74"/>
        <v>0</v>
      </c>
      <c r="N194" s="83">
        <f t="shared" ref="N194:N229" si="80">IF((Y194&gt;0),Y194,130)*1</f>
        <v>135</v>
      </c>
      <c r="O194" s="81">
        <f t="shared" si="75"/>
        <v>135</v>
      </c>
      <c r="P194" s="81">
        <v>0</v>
      </c>
      <c r="Q194" s="81">
        <f t="shared" ref="Q194:Q229" si="81">IF((M194&gt;0),(M194+N194+P194),(Y194)+(P194))</f>
        <v>135</v>
      </c>
      <c r="R194" s="159" t="s">
        <v>48</v>
      </c>
      <c r="S194" s="116"/>
      <c r="T194" s="105"/>
      <c r="U194" s="64">
        <v>5</v>
      </c>
      <c r="V194" s="65">
        <v>5.04</v>
      </c>
      <c r="W194" s="64">
        <v>5.0999999999999996</v>
      </c>
      <c r="X194" s="64">
        <v>90</v>
      </c>
      <c r="Y194" s="64">
        <f t="shared" si="77"/>
        <v>135</v>
      </c>
      <c r="Z194" s="64">
        <v>400</v>
      </c>
      <c r="AA194" s="24"/>
      <c r="AB194" s="24"/>
      <c r="AC194" s="24"/>
      <c r="AD194" s="24"/>
    </row>
    <row r="195" spans="1:30" ht="15" customHeight="1">
      <c r="A195" s="106"/>
      <c r="B195" s="74" t="s">
        <v>193</v>
      </c>
      <c r="C195" s="158" t="s">
        <v>194</v>
      </c>
      <c r="D195" s="68"/>
      <c r="E195" s="68"/>
      <c r="F195" s="68">
        <f t="shared" si="78"/>
        <v>0</v>
      </c>
      <c r="G195" s="69">
        <f t="shared" si="69"/>
        <v>0</v>
      </c>
      <c r="H195" s="4">
        <f t="shared" si="70"/>
        <v>0</v>
      </c>
      <c r="I195" s="70">
        <f t="shared" si="71"/>
        <v>0</v>
      </c>
      <c r="J195" s="4">
        <f t="shared" si="73"/>
        <v>0</v>
      </c>
      <c r="K195" s="69">
        <f t="shared" si="72"/>
        <v>0</v>
      </c>
      <c r="L195" s="69">
        <f t="shared" si="79"/>
        <v>0</v>
      </c>
      <c r="M195" s="69">
        <f t="shared" si="74"/>
        <v>0</v>
      </c>
      <c r="N195" s="71">
        <f t="shared" si="80"/>
        <v>135</v>
      </c>
      <c r="O195" s="69">
        <f t="shared" si="75"/>
        <v>135</v>
      </c>
      <c r="P195" s="69">
        <v>0</v>
      </c>
      <c r="Q195" s="69">
        <f t="shared" si="81"/>
        <v>135</v>
      </c>
      <c r="R195" s="159" t="s">
        <v>586</v>
      </c>
      <c r="S195" s="26"/>
      <c r="T195" s="105"/>
      <c r="U195" s="64">
        <v>5</v>
      </c>
      <c r="V195" s="65">
        <v>5.04</v>
      </c>
      <c r="W195" s="64">
        <v>5.0999999999999996</v>
      </c>
      <c r="X195" s="64">
        <v>90</v>
      </c>
      <c r="Y195" s="64">
        <f t="shared" si="77"/>
        <v>135</v>
      </c>
      <c r="Z195" s="64">
        <v>400</v>
      </c>
      <c r="AA195" s="24"/>
      <c r="AB195" s="24"/>
      <c r="AC195" s="24"/>
      <c r="AD195" s="24"/>
    </row>
    <row r="196" spans="1:30" ht="15.75" customHeight="1">
      <c r="A196" s="106"/>
      <c r="B196" s="74" t="s">
        <v>97</v>
      </c>
      <c r="C196" s="158" t="s">
        <v>195</v>
      </c>
      <c r="D196" s="80"/>
      <c r="E196" s="80"/>
      <c r="F196" s="80">
        <f>IF((D196&gt;E196),(D196-E196),(0))/1</f>
        <v>0</v>
      </c>
      <c r="G196" s="81">
        <f t="shared" ref="G196" si="82">IF((F196&gt;100),(100*U196), (F196*U196))</f>
        <v>0</v>
      </c>
      <c r="H196" s="5">
        <f t="shared" ref="H196" si="83">IF((F196&gt;100),(F196-100),(0))</f>
        <v>0</v>
      </c>
      <c r="I196" s="82">
        <f t="shared" ref="I196" si="84">IF((H196&gt;100),(100*V196),(H196*V196))</f>
        <v>0</v>
      </c>
      <c r="J196" s="5">
        <f t="shared" ref="J196" si="85">IF((H196&gt;100),(H196-100),(0))</f>
        <v>0</v>
      </c>
      <c r="K196" s="81">
        <f t="shared" ref="K196" si="86">IF((J196&gt;0),(J196*W196),(0))</f>
        <v>0</v>
      </c>
      <c r="L196" s="81">
        <f>(G196+I196+K196)*1</f>
        <v>0</v>
      </c>
      <c r="M196" s="81">
        <f t="shared" ref="M196" si="87">L196</f>
        <v>0</v>
      </c>
      <c r="N196" s="83">
        <f>IF((Y196&gt;0),Y196,130)*1</f>
        <v>135</v>
      </c>
      <c r="O196" s="81">
        <f t="shared" ref="O196" si="88">IF((F196&gt;0),0,(Y196))</f>
        <v>135</v>
      </c>
      <c r="P196" s="81">
        <v>0</v>
      </c>
      <c r="Q196" s="81">
        <f>IF((M196&gt;0),(M196+N196+P196),(Y196)+(P196))</f>
        <v>135</v>
      </c>
      <c r="R196" s="72" t="s">
        <v>48</v>
      </c>
      <c r="S196" s="26"/>
      <c r="T196" s="105"/>
      <c r="U196" s="64">
        <v>5</v>
      </c>
      <c r="V196" s="65">
        <v>5.04</v>
      </c>
      <c r="W196" s="64">
        <v>5.0999999999999996</v>
      </c>
      <c r="X196" s="64">
        <v>90</v>
      </c>
      <c r="Y196" s="64">
        <f t="shared" si="77"/>
        <v>135</v>
      </c>
      <c r="Z196" s="64">
        <v>400</v>
      </c>
      <c r="AA196" s="24"/>
      <c r="AB196" s="24"/>
      <c r="AC196" s="24"/>
      <c r="AD196" s="24"/>
    </row>
    <row r="197" spans="1:30" ht="15.75" customHeight="1">
      <c r="A197" s="106"/>
      <c r="B197" s="74" t="s">
        <v>600</v>
      </c>
      <c r="C197" s="158" t="s">
        <v>196</v>
      </c>
      <c r="D197" s="68">
        <v>2669</v>
      </c>
      <c r="E197" s="68">
        <v>2499</v>
      </c>
      <c r="F197" s="68">
        <f>IF((D197&gt;E197),(D197-E197),(0))/1</f>
        <v>170</v>
      </c>
      <c r="G197" s="69">
        <f t="shared" si="69"/>
        <v>500</v>
      </c>
      <c r="H197" s="4">
        <f t="shared" si="70"/>
        <v>70</v>
      </c>
      <c r="I197" s="70">
        <f t="shared" si="71"/>
        <v>352.8</v>
      </c>
      <c r="J197" s="4">
        <f t="shared" si="73"/>
        <v>0</v>
      </c>
      <c r="K197" s="69">
        <f t="shared" si="72"/>
        <v>0</v>
      </c>
      <c r="L197" s="69">
        <f t="shared" si="79"/>
        <v>852.8</v>
      </c>
      <c r="M197" s="69">
        <f t="shared" si="74"/>
        <v>852.8</v>
      </c>
      <c r="N197" s="71">
        <f t="shared" si="80"/>
        <v>135</v>
      </c>
      <c r="O197" s="69">
        <f t="shared" si="75"/>
        <v>0</v>
      </c>
      <c r="P197" s="69">
        <v>0</v>
      </c>
      <c r="Q197" s="81">
        <f t="shared" si="81"/>
        <v>987.8</v>
      </c>
      <c r="R197" s="146" t="s">
        <v>447</v>
      </c>
      <c r="S197" s="26"/>
      <c r="T197" s="105"/>
      <c r="U197" s="64">
        <v>5</v>
      </c>
      <c r="V197" s="65">
        <v>5.04</v>
      </c>
      <c r="W197" s="64">
        <v>5.0999999999999996</v>
      </c>
      <c r="X197" s="64">
        <v>90</v>
      </c>
      <c r="Y197" s="64">
        <f t="shared" si="77"/>
        <v>135</v>
      </c>
      <c r="Z197" s="64">
        <v>400</v>
      </c>
      <c r="AA197" s="24"/>
      <c r="AB197" s="24"/>
      <c r="AC197" s="24"/>
      <c r="AD197" s="24"/>
    </row>
    <row r="198" spans="1:30">
      <c r="A198" s="106"/>
      <c r="B198" s="74" t="s">
        <v>97</v>
      </c>
      <c r="C198" s="158" t="s">
        <v>197</v>
      </c>
      <c r="D198" s="80"/>
      <c r="E198" s="80"/>
      <c r="F198" s="80">
        <f t="shared" si="78"/>
        <v>0</v>
      </c>
      <c r="G198" s="81">
        <f t="shared" si="69"/>
        <v>0</v>
      </c>
      <c r="H198" s="5">
        <f t="shared" si="70"/>
        <v>0</v>
      </c>
      <c r="I198" s="82">
        <f t="shared" si="71"/>
        <v>0</v>
      </c>
      <c r="J198" s="5">
        <f t="shared" si="73"/>
        <v>0</v>
      </c>
      <c r="K198" s="81">
        <f t="shared" si="72"/>
        <v>0</v>
      </c>
      <c r="L198" s="81">
        <f t="shared" si="79"/>
        <v>0</v>
      </c>
      <c r="M198" s="81">
        <f t="shared" si="74"/>
        <v>0</v>
      </c>
      <c r="N198" s="83">
        <f t="shared" si="80"/>
        <v>135</v>
      </c>
      <c r="O198" s="81">
        <f t="shared" si="75"/>
        <v>135</v>
      </c>
      <c r="P198" s="81">
        <v>0</v>
      </c>
      <c r="Q198" s="81">
        <f t="shared" si="81"/>
        <v>135</v>
      </c>
      <c r="R198" s="72" t="s">
        <v>48</v>
      </c>
      <c r="S198" s="26"/>
      <c r="T198" s="105"/>
      <c r="U198" s="64">
        <v>5</v>
      </c>
      <c r="V198" s="65">
        <v>5.04</v>
      </c>
      <c r="W198" s="64">
        <v>5.0999999999999996</v>
      </c>
      <c r="X198" s="64">
        <v>90</v>
      </c>
      <c r="Y198" s="64">
        <f t="shared" si="77"/>
        <v>135</v>
      </c>
      <c r="Z198" s="64">
        <v>400</v>
      </c>
      <c r="AA198" s="24"/>
      <c r="AB198" s="24"/>
      <c r="AC198" s="24"/>
      <c r="AD198" s="24"/>
    </row>
    <row r="199" spans="1:30">
      <c r="A199" s="106"/>
      <c r="B199" s="74" t="s">
        <v>97</v>
      </c>
      <c r="C199" s="158" t="s">
        <v>198</v>
      </c>
      <c r="D199" s="80"/>
      <c r="E199" s="80"/>
      <c r="F199" s="80">
        <f t="shared" si="78"/>
        <v>0</v>
      </c>
      <c r="G199" s="81">
        <f t="shared" si="69"/>
        <v>0</v>
      </c>
      <c r="H199" s="5">
        <f t="shared" si="70"/>
        <v>0</v>
      </c>
      <c r="I199" s="82">
        <f t="shared" si="71"/>
        <v>0</v>
      </c>
      <c r="J199" s="5">
        <f t="shared" si="73"/>
        <v>0</v>
      </c>
      <c r="K199" s="81">
        <f t="shared" si="72"/>
        <v>0</v>
      </c>
      <c r="L199" s="81">
        <f t="shared" si="79"/>
        <v>0</v>
      </c>
      <c r="M199" s="81">
        <f t="shared" si="74"/>
        <v>0</v>
      </c>
      <c r="N199" s="83">
        <f t="shared" si="80"/>
        <v>135</v>
      </c>
      <c r="O199" s="81">
        <f t="shared" si="75"/>
        <v>135</v>
      </c>
      <c r="P199" s="81">
        <v>0</v>
      </c>
      <c r="Q199" s="81">
        <f t="shared" si="81"/>
        <v>135</v>
      </c>
      <c r="R199" s="72" t="s">
        <v>48</v>
      </c>
      <c r="S199" s="160"/>
      <c r="T199" s="105"/>
      <c r="U199" s="64">
        <v>5</v>
      </c>
      <c r="V199" s="65">
        <v>5.04</v>
      </c>
      <c r="W199" s="64">
        <v>5.0999999999999996</v>
      </c>
      <c r="X199" s="64">
        <v>90</v>
      </c>
      <c r="Y199" s="64">
        <f t="shared" si="77"/>
        <v>135</v>
      </c>
      <c r="Z199" s="64">
        <v>400</v>
      </c>
      <c r="AA199" s="24"/>
      <c r="AB199" s="24"/>
      <c r="AC199" s="24"/>
      <c r="AD199" s="24"/>
    </row>
    <row r="200" spans="1:30">
      <c r="A200" s="106"/>
      <c r="B200" s="74" t="s">
        <v>97</v>
      </c>
      <c r="C200" s="158" t="s">
        <v>200</v>
      </c>
      <c r="D200" s="80"/>
      <c r="E200" s="80"/>
      <c r="F200" s="80">
        <f>IF((D200&gt;E200),(D200-E200),(0))/1</f>
        <v>0</v>
      </c>
      <c r="G200" s="81">
        <f t="shared" si="69"/>
        <v>0</v>
      </c>
      <c r="H200" s="5">
        <f t="shared" si="70"/>
        <v>0</v>
      </c>
      <c r="I200" s="82">
        <f t="shared" si="71"/>
        <v>0</v>
      </c>
      <c r="J200" s="5">
        <f t="shared" si="73"/>
        <v>0</v>
      </c>
      <c r="K200" s="81">
        <f t="shared" si="72"/>
        <v>0</v>
      </c>
      <c r="L200" s="81">
        <f>(G200+I200+K200)*1</f>
        <v>0</v>
      </c>
      <c r="M200" s="81">
        <f t="shared" si="74"/>
        <v>0</v>
      </c>
      <c r="N200" s="83">
        <f t="shared" si="80"/>
        <v>135</v>
      </c>
      <c r="O200" s="81">
        <f t="shared" si="75"/>
        <v>135</v>
      </c>
      <c r="P200" s="81">
        <v>0</v>
      </c>
      <c r="Q200" s="81">
        <f t="shared" si="81"/>
        <v>135</v>
      </c>
      <c r="R200" s="72" t="s">
        <v>48</v>
      </c>
      <c r="S200" s="116"/>
      <c r="T200" s="105"/>
      <c r="U200" s="64">
        <v>5</v>
      </c>
      <c r="V200" s="65">
        <v>5.04</v>
      </c>
      <c r="W200" s="64">
        <v>5.0999999999999996</v>
      </c>
      <c r="X200" s="64">
        <v>90</v>
      </c>
      <c r="Y200" s="64">
        <f t="shared" si="77"/>
        <v>135</v>
      </c>
      <c r="Z200" s="64">
        <v>400</v>
      </c>
      <c r="AA200" s="24"/>
      <c r="AB200" s="24"/>
      <c r="AC200" s="24"/>
      <c r="AD200" s="24"/>
    </row>
    <row r="201" spans="1:30" ht="15" customHeight="1">
      <c r="A201" s="106"/>
      <c r="B201" s="74" t="s">
        <v>602</v>
      </c>
      <c r="C201" s="158" t="s">
        <v>201</v>
      </c>
      <c r="D201" s="68">
        <v>19055</v>
      </c>
      <c r="E201" s="68">
        <v>18746</v>
      </c>
      <c r="F201" s="68">
        <f t="shared" si="78"/>
        <v>309</v>
      </c>
      <c r="G201" s="69">
        <f t="shared" si="69"/>
        <v>500</v>
      </c>
      <c r="H201" s="4">
        <f t="shared" si="70"/>
        <v>209</v>
      </c>
      <c r="I201" s="70">
        <f t="shared" si="71"/>
        <v>504</v>
      </c>
      <c r="J201" s="4">
        <f t="shared" si="73"/>
        <v>109</v>
      </c>
      <c r="K201" s="69">
        <f t="shared" si="72"/>
        <v>555.9</v>
      </c>
      <c r="L201" s="69">
        <f t="shared" si="79"/>
        <v>1559.9</v>
      </c>
      <c r="M201" s="69">
        <f t="shared" si="74"/>
        <v>1559.9</v>
      </c>
      <c r="N201" s="71">
        <f t="shared" si="80"/>
        <v>135</v>
      </c>
      <c r="O201" s="69">
        <f t="shared" si="75"/>
        <v>0</v>
      </c>
      <c r="P201" s="69">
        <v>0</v>
      </c>
      <c r="Q201" s="81">
        <f t="shared" si="81"/>
        <v>1694.9</v>
      </c>
      <c r="R201" s="146" t="s">
        <v>447</v>
      </c>
      <c r="S201" s="26"/>
      <c r="T201" s="105"/>
      <c r="U201" s="64">
        <v>5</v>
      </c>
      <c r="V201" s="65">
        <v>5.04</v>
      </c>
      <c r="W201" s="64">
        <v>5.0999999999999996</v>
      </c>
      <c r="X201" s="64">
        <v>90</v>
      </c>
      <c r="Y201" s="64">
        <f t="shared" si="77"/>
        <v>135</v>
      </c>
      <c r="Z201" s="64">
        <v>400</v>
      </c>
      <c r="AA201" s="24"/>
      <c r="AB201" s="24"/>
      <c r="AC201" s="24"/>
      <c r="AD201" s="24"/>
    </row>
    <row r="202" spans="1:30" ht="16.5" customHeight="1">
      <c r="A202" s="106"/>
      <c r="B202" s="74" t="s">
        <v>97</v>
      </c>
      <c r="C202" s="158" t="s">
        <v>202</v>
      </c>
      <c r="D202" s="80"/>
      <c r="E202" s="80"/>
      <c r="F202" s="80">
        <f t="shared" si="78"/>
        <v>0</v>
      </c>
      <c r="G202" s="81">
        <f t="shared" si="69"/>
        <v>0</v>
      </c>
      <c r="H202" s="5">
        <f t="shared" si="70"/>
        <v>0</v>
      </c>
      <c r="I202" s="82">
        <f t="shared" si="71"/>
        <v>0</v>
      </c>
      <c r="J202" s="5">
        <f t="shared" si="73"/>
        <v>0</v>
      </c>
      <c r="K202" s="81">
        <f t="shared" si="72"/>
        <v>0</v>
      </c>
      <c r="L202" s="81">
        <f t="shared" si="79"/>
        <v>0</v>
      </c>
      <c r="M202" s="81">
        <f t="shared" si="74"/>
        <v>0</v>
      </c>
      <c r="N202" s="83">
        <f t="shared" si="80"/>
        <v>135</v>
      </c>
      <c r="O202" s="81">
        <f t="shared" si="75"/>
        <v>135</v>
      </c>
      <c r="P202" s="81">
        <v>0</v>
      </c>
      <c r="Q202" s="81">
        <f t="shared" si="81"/>
        <v>135</v>
      </c>
      <c r="R202" s="72" t="s">
        <v>48</v>
      </c>
      <c r="S202" s="26"/>
      <c r="T202" s="105"/>
      <c r="U202" s="64">
        <v>5</v>
      </c>
      <c r="V202" s="65">
        <v>5.04</v>
      </c>
      <c r="W202" s="64">
        <v>5.0999999999999996</v>
      </c>
      <c r="X202" s="64">
        <v>90</v>
      </c>
      <c r="Y202" s="64">
        <f t="shared" si="77"/>
        <v>135</v>
      </c>
      <c r="Z202" s="64">
        <v>400</v>
      </c>
      <c r="AA202" s="24"/>
      <c r="AB202" s="24"/>
      <c r="AC202" s="24"/>
      <c r="AD202" s="24"/>
    </row>
    <row r="203" spans="1:30">
      <c r="A203" s="106"/>
      <c r="B203" s="74" t="s">
        <v>203</v>
      </c>
      <c r="C203" s="158" t="s">
        <v>204</v>
      </c>
      <c r="D203" s="68">
        <v>28366</v>
      </c>
      <c r="E203" s="68">
        <v>28214</v>
      </c>
      <c r="F203" s="68">
        <f>IF((D203&gt;E203),(D203-E203),(0))/1</f>
        <v>152</v>
      </c>
      <c r="G203" s="69">
        <f t="shared" si="69"/>
        <v>500</v>
      </c>
      <c r="H203" s="4">
        <f t="shared" si="70"/>
        <v>52</v>
      </c>
      <c r="I203" s="70">
        <f t="shared" si="71"/>
        <v>262.08</v>
      </c>
      <c r="J203" s="4">
        <f t="shared" si="73"/>
        <v>0</v>
      </c>
      <c r="K203" s="69">
        <f t="shared" si="72"/>
        <v>0</v>
      </c>
      <c r="L203" s="69">
        <f>(G203+I203+K203)*1</f>
        <v>762.07999999999993</v>
      </c>
      <c r="M203" s="69">
        <f t="shared" si="74"/>
        <v>762.07999999999993</v>
      </c>
      <c r="N203" s="71">
        <f t="shared" si="80"/>
        <v>135</v>
      </c>
      <c r="O203" s="69">
        <f t="shared" si="75"/>
        <v>0</v>
      </c>
      <c r="P203" s="69">
        <v>0</v>
      </c>
      <c r="Q203" s="69">
        <f t="shared" si="81"/>
        <v>897.07999999999993</v>
      </c>
      <c r="R203" s="72" t="s">
        <v>48</v>
      </c>
      <c r="S203" s="26"/>
      <c r="T203" s="105"/>
      <c r="U203" s="64">
        <v>5</v>
      </c>
      <c r="V203" s="65">
        <v>5.04</v>
      </c>
      <c r="W203" s="64">
        <v>5.0999999999999996</v>
      </c>
      <c r="X203" s="64">
        <v>90</v>
      </c>
      <c r="Y203" s="64">
        <f t="shared" si="77"/>
        <v>135</v>
      </c>
      <c r="Z203" s="64">
        <v>400</v>
      </c>
      <c r="AA203" s="24"/>
      <c r="AB203" s="24"/>
      <c r="AC203" s="24"/>
      <c r="AD203" s="24"/>
    </row>
    <row r="204" spans="1:30">
      <c r="A204" s="106"/>
      <c r="B204" s="74" t="s">
        <v>97</v>
      </c>
      <c r="C204" s="158" t="s">
        <v>205</v>
      </c>
      <c r="D204" s="80"/>
      <c r="E204" s="80"/>
      <c r="F204" s="80">
        <f t="shared" si="78"/>
        <v>0</v>
      </c>
      <c r="G204" s="81">
        <f t="shared" si="69"/>
        <v>0</v>
      </c>
      <c r="H204" s="5">
        <f t="shared" si="70"/>
        <v>0</v>
      </c>
      <c r="I204" s="82">
        <f t="shared" si="71"/>
        <v>0</v>
      </c>
      <c r="J204" s="5">
        <f t="shared" si="73"/>
        <v>0</v>
      </c>
      <c r="K204" s="81">
        <f t="shared" si="72"/>
        <v>0</v>
      </c>
      <c r="L204" s="81">
        <f t="shared" si="79"/>
        <v>0</v>
      </c>
      <c r="M204" s="81">
        <f t="shared" si="74"/>
        <v>0</v>
      </c>
      <c r="N204" s="83">
        <f t="shared" si="80"/>
        <v>135</v>
      </c>
      <c r="O204" s="81">
        <f t="shared" si="75"/>
        <v>135</v>
      </c>
      <c r="P204" s="81">
        <v>0</v>
      </c>
      <c r="Q204" s="81">
        <f t="shared" si="81"/>
        <v>135</v>
      </c>
      <c r="R204" s="72" t="s">
        <v>48</v>
      </c>
      <c r="S204" s="26"/>
      <c r="T204" s="105"/>
      <c r="U204" s="64">
        <v>5</v>
      </c>
      <c r="V204" s="65">
        <v>5.04</v>
      </c>
      <c r="W204" s="64">
        <v>5.0999999999999996</v>
      </c>
      <c r="X204" s="64">
        <v>90</v>
      </c>
      <c r="Y204" s="64">
        <f t="shared" si="77"/>
        <v>135</v>
      </c>
      <c r="Z204" s="64">
        <v>400</v>
      </c>
      <c r="AA204" s="24"/>
      <c r="AB204" s="24"/>
      <c r="AC204" s="24"/>
      <c r="AD204" s="24"/>
    </row>
    <row r="205" spans="1:30">
      <c r="A205" s="106"/>
      <c r="B205" s="74" t="s">
        <v>206</v>
      </c>
      <c r="C205" s="158" t="s">
        <v>207</v>
      </c>
      <c r="D205" s="68">
        <v>2153</v>
      </c>
      <c r="E205" s="68">
        <v>2089</v>
      </c>
      <c r="F205" s="68">
        <f t="shared" si="78"/>
        <v>64</v>
      </c>
      <c r="G205" s="69">
        <f t="shared" si="69"/>
        <v>320</v>
      </c>
      <c r="H205" s="4">
        <f t="shared" si="70"/>
        <v>0</v>
      </c>
      <c r="I205" s="70">
        <f t="shared" si="71"/>
        <v>0</v>
      </c>
      <c r="J205" s="4">
        <f t="shared" si="73"/>
        <v>0</v>
      </c>
      <c r="K205" s="69">
        <f t="shared" si="72"/>
        <v>0</v>
      </c>
      <c r="L205" s="69">
        <f t="shared" si="79"/>
        <v>320</v>
      </c>
      <c r="M205" s="69">
        <f t="shared" si="74"/>
        <v>320</v>
      </c>
      <c r="N205" s="71">
        <f t="shared" si="80"/>
        <v>135</v>
      </c>
      <c r="O205" s="69">
        <f t="shared" si="75"/>
        <v>0</v>
      </c>
      <c r="P205" s="69">
        <v>0</v>
      </c>
      <c r="Q205" s="69">
        <f t="shared" si="81"/>
        <v>455</v>
      </c>
      <c r="R205" s="72" t="s">
        <v>48</v>
      </c>
      <c r="S205" s="26"/>
      <c r="T205" s="105"/>
      <c r="U205" s="64">
        <v>5</v>
      </c>
      <c r="V205" s="65">
        <v>5.04</v>
      </c>
      <c r="W205" s="64">
        <v>5.0999999999999996</v>
      </c>
      <c r="X205" s="64">
        <v>90</v>
      </c>
      <c r="Y205" s="64">
        <f t="shared" si="77"/>
        <v>135</v>
      </c>
      <c r="Z205" s="64">
        <v>400</v>
      </c>
      <c r="AA205" s="24"/>
      <c r="AB205" s="24"/>
      <c r="AC205" s="24"/>
      <c r="AD205" s="24"/>
    </row>
    <row r="206" spans="1:30" ht="15.75" customHeight="1">
      <c r="A206" s="106"/>
      <c r="B206" s="74" t="s">
        <v>462</v>
      </c>
      <c r="C206" s="158" t="s">
        <v>208</v>
      </c>
      <c r="D206" s="68">
        <v>1057</v>
      </c>
      <c r="E206" s="68">
        <v>1038</v>
      </c>
      <c r="F206" s="68">
        <f t="shared" si="78"/>
        <v>19</v>
      </c>
      <c r="G206" s="69">
        <f t="shared" si="69"/>
        <v>95</v>
      </c>
      <c r="H206" s="4">
        <f t="shared" si="70"/>
        <v>0</v>
      </c>
      <c r="I206" s="70">
        <f t="shared" si="71"/>
        <v>0</v>
      </c>
      <c r="J206" s="4">
        <f t="shared" si="73"/>
        <v>0</v>
      </c>
      <c r="K206" s="69">
        <f t="shared" si="72"/>
        <v>0</v>
      </c>
      <c r="L206" s="69">
        <f t="shared" si="79"/>
        <v>95</v>
      </c>
      <c r="M206" s="69">
        <f t="shared" si="74"/>
        <v>95</v>
      </c>
      <c r="N206" s="71">
        <f t="shared" si="80"/>
        <v>135</v>
      </c>
      <c r="O206" s="69">
        <f t="shared" si="75"/>
        <v>0</v>
      </c>
      <c r="P206" s="69">
        <v>0</v>
      </c>
      <c r="Q206" s="69">
        <f t="shared" si="81"/>
        <v>230</v>
      </c>
      <c r="R206" s="72" t="s">
        <v>48</v>
      </c>
      <c r="S206" s="26"/>
      <c r="T206" s="105"/>
      <c r="U206" s="64">
        <v>5</v>
      </c>
      <c r="V206" s="65">
        <v>5.04</v>
      </c>
      <c r="W206" s="64">
        <v>5.0999999999999996</v>
      </c>
      <c r="X206" s="64">
        <v>90</v>
      </c>
      <c r="Y206" s="64">
        <f t="shared" si="77"/>
        <v>135</v>
      </c>
      <c r="Z206" s="64">
        <v>400</v>
      </c>
      <c r="AA206" s="24"/>
      <c r="AB206" s="24"/>
      <c r="AC206" s="24"/>
      <c r="AD206" s="24"/>
    </row>
    <row r="207" spans="1:30">
      <c r="A207" s="106"/>
      <c r="B207" s="74" t="s">
        <v>97</v>
      </c>
      <c r="C207" s="158" t="s">
        <v>209</v>
      </c>
      <c r="D207" s="80"/>
      <c r="E207" s="80"/>
      <c r="F207" s="80">
        <f t="shared" si="78"/>
        <v>0</v>
      </c>
      <c r="G207" s="81">
        <f t="shared" si="69"/>
        <v>0</v>
      </c>
      <c r="H207" s="5">
        <f t="shared" si="70"/>
        <v>0</v>
      </c>
      <c r="I207" s="82">
        <f t="shared" si="71"/>
        <v>0</v>
      </c>
      <c r="J207" s="5">
        <f t="shared" si="73"/>
        <v>0</v>
      </c>
      <c r="K207" s="81">
        <f t="shared" si="72"/>
        <v>0</v>
      </c>
      <c r="L207" s="81">
        <f t="shared" si="79"/>
        <v>0</v>
      </c>
      <c r="M207" s="81">
        <f t="shared" si="74"/>
        <v>0</v>
      </c>
      <c r="N207" s="83">
        <f t="shared" si="80"/>
        <v>135</v>
      </c>
      <c r="O207" s="81">
        <f t="shared" si="75"/>
        <v>135</v>
      </c>
      <c r="P207" s="81">
        <v>0</v>
      </c>
      <c r="Q207" s="81">
        <f t="shared" si="81"/>
        <v>135</v>
      </c>
      <c r="R207" s="72" t="s">
        <v>48</v>
      </c>
      <c r="S207" s="26"/>
      <c r="T207" s="105"/>
      <c r="U207" s="64">
        <v>5</v>
      </c>
      <c r="V207" s="65">
        <v>5.04</v>
      </c>
      <c r="W207" s="64">
        <v>5.0999999999999996</v>
      </c>
      <c r="X207" s="64">
        <v>90</v>
      </c>
      <c r="Y207" s="64">
        <f t="shared" si="77"/>
        <v>135</v>
      </c>
      <c r="Z207" s="64">
        <v>400</v>
      </c>
      <c r="AA207" s="24"/>
      <c r="AB207" s="24"/>
      <c r="AC207" s="24"/>
      <c r="AD207" s="24"/>
    </row>
    <row r="208" spans="1:30" ht="15" customHeight="1">
      <c r="A208" s="106"/>
      <c r="B208" s="74" t="s">
        <v>97</v>
      </c>
      <c r="C208" s="158" t="s">
        <v>210</v>
      </c>
      <c r="D208" s="80"/>
      <c r="E208" s="80"/>
      <c r="F208" s="80">
        <f t="shared" si="78"/>
        <v>0</v>
      </c>
      <c r="G208" s="81">
        <f t="shared" si="69"/>
        <v>0</v>
      </c>
      <c r="H208" s="5">
        <f t="shared" si="70"/>
        <v>0</v>
      </c>
      <c r="I208" s="82">
        <f t="shared" si="71"/>
        <v>0</v>
      </c>
      <c r="J208" s="5">
        <f t="shared" si="73"/>
        <v>0</v>
      </c>
      <c r="K208" s="81">
        <f t="shared" si="72"/>
        <v>0</v>
      </c>
      <c r="L208" s="81">
        <f t="shared" si="79"/>
        <v>0</v>
      </c>
      <c r="M208" s="81">
        <f t="shared" si="74"/>
        <v>0</v>
      </c>
      <c r="N208" s="83">
        <f t="shared" si="80"/>
        <v>135</v>
      </c>
      <c r="O208" s="81">
        <f t="shared" si="75"/>
        <v>135</v>
      </c>
      <c r="P208" s="81">
        <v>0</v>
      </c>
      <c r="Q208" s="81">
        <f t="shared" si="81"/>
        <v>135</v>
      </c>
      <c r="R208" s="72" t="s">
        <v>48</v>
      </c>
      <c r="S208" s="26"/>
      <c r="T208" s="105"/>
      <c r="U208" s="64">
        <v>5</v>
      </c>
      <c r="V208" s="65">
        <v>5.04</v>
      </c>
      <c r="W208" s="64">
        <v>5.0999999999999996</v>
      </c>
      <c r="X208" s="64">
        <v>90</v>
      </c>
      <c r="Y208" s="64">
        <f t="shared" si="77"/>
        <v>135</v>
      </c>
      <c r="Z208" s="64">
        <v>400</v>
      </c>
      <c r="AA208" s="24"/>
      <c r="AB208" s="24"/>
      <c r="AC208" s="24"/>
      <c r="AD208" s="24"/>
    </row>
    <row r="209" spans="1:30" ht="14.25" customHeight="1">
      <c r="A209" s="106"/>
      <c r="B209" s="74" t="s">
        <v>489</v>
      </c>
      <c r="C209" s="158" t="s">
        <v>211</v>
      </c>
      <c r="D209" s="68">
        <v>19940</v>
      </c>
      <c r="E209" s="68">
        <v>19900</v>
      </c>
      <c r="F209" s="68">
        <f>IF((D209&gt;E209),(D209-E209),(0))/1</f>
        <v>40</v>
      </c>
      <c r="G209" s="69">
        <f t="shared" si="69"/>
        <v>200</v>
      </c>
      <c r="H209" s="4">
        <f t="shared" si="70"/>
        <v>0</v>
      </c>
      <c r="I209" s="70">
        <f t="shared" si="71"/>
        <v>0</v>
      </c>
      <c r="J209" s="4">
        <f t="shared" si="73"/>
        <v>0</v>
      </c>
      <c r="K209" s="69">
        <f t="shared" si="72"/>
        <v>0</v>
      </c>
      <c r="L209" s="69">
        <f>(G209+I209+K209)*1</f>
        <v>200</v>
      </c>
      <c r="M209" s="69">
        <f t="shared" si="74"/>
        <v>200</v>
      </c>
      <c r="N209" s="71">
        <f t="shared" si="80"/>
        <v>135</v>
      </c>
      <c r="O209" s="69">
        <f t="shared" si="75"/>
        <v>0</v>
      </c>
      <c r="P209" s="69">
        <v>0</v>
      </c>
      <c r="Q209" s="161">
        <f t="shared" si="81"/>
        <v>335</v>
      </c>
      <c r="R209" s="146" t="s">
        <v>447</v>
      </c>
      <c r="S209" s="26"/>
      <c r="T209" s="105"/>
      <c r="U209" s="64">
        <v>5</v>
      </c>
      <c r="V209" s="65">
        <v>5.04</v>
      </c>
      <c r="W209" s="64">
        <v>5.0999999999999996</v>
      </c>
      <c r="X209" s="64">
        <v>90</v>
      </c>
      <c r="Y209" s="64">
        <f t="shared" si="77"/>
        <v>135</v>
      </c>
      <c r="Z209" s="64">
        <v>400</v>
      </c>
      <c r="AA209" s="24"/>
      <c r="AB209" s="24"/>
      <c r="AC209" s="24"/>
      <c r="AD209" s="24"/>
    </row>
    <row r="210" spans="1:30">
      <c r="A210" s="106"/>
      <c r="B210" s="74" t="s">
        <v>464</v>
      </c>
      <c r="C210" s="158" t="s">
        <v>212</v>
      </c>
      <c r="D210" s="68">
        <v>10869</v>
      </c>
      <c r="E210" s="68">
        <v>10591</v>
      </c>
      <c r="F210" s="68">
        <f t="shared" si="78"/>
        <v>278</v>
      </c>
      <c r="G210" s="69">
        <f t="shared" si="69"/>
        <v>500</v>
      </c>
      <c r="H210" s="4">
        <f t="shared" si="70"/>
        <v>178</v>
      </c>
      <c r="I210" s="70">
        <f t="shared" si="71"/>
        <v>504</v>
      </c>
      <c r="J210" s="4">
        <f t="shared" si="73"/>
        <v>78</v>
      </c>
      <c r="K210" s="69">
        <f t="shared" si="72"/>
        <v>397.79999999999995</v>
      </c>
      <c r="L210" s="69">
        <f t="shared" si="79"/>
        <v>1401.8</v>
      </c>
      <c r="M210" s="69">
        <f t="shared" si="74"/>
        <v>1401.8</v>
      </c>
      <c r="N210" s="71">
        <f t="shared" si="80"/>
        <v>135</v>
      </c>
      <c r="O210" s="69">
        <f t="shared" si="75"/>
        <v>0</v>
      </c>
      <c r="P210" s="69">
        <v>0</v>
      </c>
      <c r="Q210" s="69">
        <f t="shared" si="81"/>
        <v>1536.8</v>
      </c>
      <c r="R210" s="72" t="s">
        <v>48</v>
      </c>
      <c r="S210" s="116"/>
      <c r="T210" s="105"/>
      <c r="U210" s="64">
        <v>5</v>
      </c>
      <c r="V210" s="65">
        <v>5.04</v>
      </c>
      <c r="W210" s="64">
        <v>5.0999999999999996</v>
      </c>
      <c r="X210" s="64">
        <v>90</v>
      </c>
      <c r="Y210" s="64">
        <f t="shared" si="77"/>
        <v>135</v>
      </c>
      <c r="Z210" s="64">
        <v>400</v>
      </c>
      <c r="AA210" s="24"/>
      <c r="AB210" s="24"/>
      <c r="AC210" s="24"/>
      <c r="AD210" s="24"/>
    </row>
    <row r="211" spans="1:30" ht="14.25" customHeight="1">
      <c r="A211" s="106"/>
      <c r="B211" s="74" t="s">
        <v>97</v>
      </c>
      <c r="C211" s="158" t="s">
        <v>214</v>
      </c>
      <c r="D211" s="119"/>
      <c r="E211" s="119"/>
      <c r="F211" s="80">
        <f t="shared" si="78"/>
        <v>0</v>
      </c>
      <c r="G211" s="81">
        <f t="shared" si="69"/>
        <v>0</v>
      </c>
      <c r="H211" s="5">
        <f t="shared" si="70"/>
        <v>0</v>
      </c>
      <c r="I211" s="82">
        <f t="shared" si="71"/>
        <v>0</v>
      </c>
      <c r="J211" s="5">
        <f t="shared" si="73"/>
        <v>0</v>
      </c>
      <c r="K211" s="81">
        <f t="shared" si="72"/>
        <v>0</v>
      </c>
      <c r="L211" s="81">
        <f t="shared" si="79"/>
        <v>0</v>
      </c>
      <c r="M211" s="81">
        <f t="shared" si="74"/>
        <v>0</v>
      </c>
      <c r="N211" s="83">
        <f t="shared" si="80"/>
        <v>135</v>
      </c>
      <c r="O211" s="81">
        <f t="shared" si="75"/>
        <v>135</v>
      </c>
      <c r="P211" s="81">
        <v>0</v>
      </c>
      <c r="Q211" s="81">
        <f t="shared" si="81"/>
        <v>135</v>
      </c>
      <c r="R211" s="72" t="s">
        <v>48</v>
      </c>
      <c r="S211" s="26"/>
      <c r="T211" s="105"/>
      <c r="U211" s="64">
        <v>5</v>
      </c>
      <c r="V211" s="65">
        <v>5.04</v>
      </c>
      <c r="W211" s="64">
        <v>5.0999999999999996</v>
      </c>
      <c r="X211" s="64">
        <v>90</v>
      </c>
      <c r="Y211" s="64">
        <f t="shared" si="77"/>
        <v>135</v>
      </c>
      <c r="Z211" s="64">
        <v>400</v>
      </c>
      <c r="AA211" s="24"/>
      <c r="AB211" s="24"/>
      <c r="AC211" s="24"/>
      <c r="AD211" s="24"/>
    </row>
    <row r="212" spans="1:30" ht="14.25" customHeight="1">
      <c r="A212" s="106"/>
      <c r="B212" s="108" t="s">
        <v>486</v>
      </c>
      <c r="C212" s="162" t="s">
        <v>215</v>
      </c>
      <c r="D212" s="75">
        <v>172</v>
      </c>
      <c r="E212" s="75">
        <v>1</v>
      </c>
      <c r="F212" s="68">
        <f t="shared" si="78"/>
        <v>171</v>
      </c>
      <c r="G212" s="69">
        <f t="shared" si="69"/>
        <v>500</v>
      </c>
      <c r="H212" s="4">
        <f t="shared" si="70"/>
        <v>71</v>
      </c>
      <c r="I212" s="70">
        <f t="shared" si="71"/>
        <v>357.84</v>
      </c>
      <c r="J212" s="4">
        <f t="shared" si="73"/>
        <v>0</v>
      </c>
      <c r="K212" s="69">
        <f t="shared" si="72"/>
        <v>0</v>
      </c>
      <c r="L212" s="69">
        <f t="shared" si="79"/>
        <v>857.83999999999992</v>
      </c>
      <c r="M212" s="69">
        <f t="shared" si="74"/>
        <v>857.83999999999992</v>
      </c>
      <c r="N212" s="71">
        <f t="shared" si="80"/>
        <v>135</v>
      </c>
      <c r="O212" s="69">
        <f t="shared" si="75"/>
        <v>0</v>
      </c>
      <c r="P212" s="69">
        <v>0</v>
      </c>
      <c r="Q212" s="81">
        <f t="shared" si="81"/>
        <v>992.83999999999992</v>
      </c>
      <c r="R212" s="146" t="s">
        <v>447</v>
      </c>
      <c r="S212" s="26"/>
      <c r="T212" s="105"/>
      <c r="U212" s="64">
        <v>5</v>
      </c>
      <c r="V212" s="65">
        <v>5.04</v>
      </c>
      <c r="W212" s="64">
        <v>5.0999999999999996</v>
      </c>
      <c r="X212" s="64">
        <v>90</v>
      </c>
      <c r="Y212" s="64">
        <f t="shared" si="77"/>
        <v>135</v>
      </c>
      <c r="Z212" s="64">
        <v>400</v>
      </c>
      <c r="AA212" s="24"/>
      <c r="AB212" s="24"/>
      <c r="AC212" s="24"/>
      <c r="AD212" s="24"/>
    </row>
    <row r="213" spans="1:30" ht="15" customHeight="1">
      <c r="A213" s="106"/>
      <c r="B213" s="74" t="s">
        <v>443</v>
      </c>
      <c r="C213" s="158" t="s">
        <v>216</v>
      </c>
      <c r="D213" s="75">
        <v>30714</v>
      </c>
      <c r="E213" s="75">
        <v>30292</v>
      </c>
      <c r="F213" s="68">
        <f t="shared" si="78"/>
        <v>422</v>
      </c>
      <c r="G213" s="69">
        <f t="shared" si="69"/>
        <v>500</v>
      </c>
      <c r="H213" s="4">
        <f t="shared" si="70"/>
        <v>322</v>
      </c>
      <c r="I213" s="70">
        <f t="shared" si="71"/>
        <v>504</v>
      </c>
      <c r="J213" s="4">
        <f t="shared" si="73"/>
        <v>222</v>
      </c>
      <c r="K213" s="69">
        <f t="shared" si="72"/>
        <v>1132.1999999999998</v>
      </c>
      <c r="L213" s="69">
        <f t="shared" si="79"/>
        <v>2136.1999999999998</v>
      </c>
      <c r="M213" s="69">
        <f t="shared" si="74"/>
        <v>2136.1999999999998</v>
      </c>
      <c r="N213" s="71">
        <f t="shared" si="80"/>
        <v>135</v>
      </c>
      <c r="O213" s="69">
        <f t="shared" si="75"/>
        <v>0</v>
      </c>
      <c r="P213" s="69">
        <v>0</v>
      </c>
      <c r="Q213" s="69">
        <f t="shared" si="81"/>
        <v>2271.1999999999998</v>
      </c>
      <c r="R213" s="72" t="s">
        <v>48</v>
      </c>
      <c r="S213" s="26"/>
      <c r="T213" s="105"/>
      <c r="U213" s="64">
        <v>5</v>
      </c>
      <c r="V213" s="65">
        <v>5.04</v>
      </c>
      <c r="W213" s="64">
        <v>5.0999999999999996</v>
      </c>
      <c r="X213" s="64">
        <v>90</v>
      </c>
      <c r="Y213" s="64">
        <f t="shared" si="77"/>
        <v>135</v>
      </c>
      <c r="Z213" s="64">
        <v>400</v>
      </c>
      <c r="AA213" s="24"/>
      <c r="AB213" s="24"/>
      <c r="AC213" s="24"/>
      <c r="AD213" s="24"/>
    </row>
    <row r="214" spans="1:30" ht="15.75" customHeight="1">
      <c r="A214" s="106"/>
      <c r="B214" s="74" t="s">
        <v>97</v>
      </c>
      <c r="C214" s="158" t="s">
        <v>217</v>
      </c>
      <c r="D214" s="119"/>
      <c r="E214" s="119"/>
      <c r="F214" s="80">
        <f>IF((D214&gt;E214),(D214-E214),(0))/1</f>
        <v>0</v>
      </c>
      <c r="G214" s="81">
        <f t="shared" si="69"/>
        <v>0</v>
      </c>
      <c r="H214" s="5">
        <f t="shared" si="70"/>
        <v>0</v>
      </c>
      <c r="I214" s="82">
        <f t="shared" si="71"/>
        <v>0</v>
      </c>
      <c r="J214" s="5">
        <f t="shared" si="73"/>
        <v>0</v>
      </c>
      <c r="K214" s="81">
        <f t="shared" si="72"/>
        <v>0</v>
      </c>
      <c r="L214" s="81">
        <f>(G214+I214+K214)*1</f>
        <v>0</v>
      </c>
      <c r="M214" s="81">
        <f t="shared" si="74"/>
        <v>0</v>
      </c>
      <c r="N214" s="83">
        <f t="shared" si="80"/>
        <v>135</v>
      </c>
      <c r="O214" s="81">
        <f t="shared" si="75"/>
        <v>135</v>
      </c>
      <c r="P214" s="81">
        <v>0</v>
      </c>
      <c r="Q214" s="81">
        <f t="shared" si="81"/>
        <v>135</v>
      </c>
      <c r="R214" s="72" t="s">
        <v>48</v>
      </c>
      <c r="S214" s="163"/>
      <c r="T214" s="105"/>
      <c r="U214" s="64">
        <v>5</v>
      </c>
      <c r="V214" s="65">
        <v>5.04</v>
      </c>
      <c r="W214" s="64">
        <v>5.0999999999999996</v>
      </c>
      <c r="X214" s="64">
        <v>90</v>
      </c>
      <c r="Y214" s="64">
        <f t="shared" si="77"/>
        <v>135</v>
      </c>
      <c r="Z214" s="64">
        <v>400</v>
      </c>
      <c r="AA214" s="24"/>
      <c r="AB214" s="24"/>
      <c r="AC214" s="24"/>
      <c r="AD214" s="24"/>
    </row>
    <row r="215" spans="1:30" ht="15" customHeight="1">
      <c r="A215" s="106"/>
      <c r="B215" s="74" t="s">
        <v>97</v>
      </c>
      <c r="C215" s="158" t="s">
        <v>218</v>
      </c>
      <c r="D215" s="119"/>
      <c r="E215" s="119"/>
      <c r="F215" s="80">
        <f t="shared" si="78"/>
        <v>0</v>
      </c>
      <c r="G215" s="81">
        <f t="shared" si="69"/>
        <v>0</v>
      </c>
      <c r="H215" s="5">
        <f t="shared" si="70"/>
        <v>0</v>
      </c>
      <c r="I215" s="82">
        <f t="shared" si="71"/>
        <v>0</v>
      </c>
      <c r="J215" s="5">
        <f t="shared" si="73"/>
        <v>0</v>
      </c>
      <c r="K215" s="81">
        <f t="shared" si="72"/>
        <v>0</v>
      </c>
      <c r="L215" s="81">
        <f t="shared" si="79"/>
        <v>0</v>
      </c>
      <c r="M215" s="81">
        <f t="shared" si="74"/>
        <v>0</v>
      </c>
      <c r="N215" s="83">
        <f t="shared" si="80"/>
        <v>135</v>
      </c>
      <c r="O215" s="81">
        <f t="shared" si="75"/>
        <v>135</v>
      </c>
      <c r="P215" s="81">
        <v>0</v>
      </c>
      <c r="Q215" s="81">
        <f t="shared" si="81"/>
        <v>135</v>
      </c>
      <c r="R215" s="72" t="s">
        <v>48</v>
      </c>
      <c r="S215" s="26"/>
      <c r="T215" s="105"/>
      <c r="U215" s="64">
        <v>5</v>
      </c>
      <c r="V215" s="65">
        <v>5.04</v>
      </c>
      <c r="W215" s="64">
        <v>5.0999999999999996</v>
      </c>
      <c r="X215" s="64">
        <v>90</v>
      </c>
      <c r="Y215" s="64">
        <f t="shared" si="77"/>
        <v>135</v>
      </c>
      <c r="Z215" s="64">
        <v>400</v>
      </c>
      <c r="AA215" s="24"/>
      <c r="AB215" s="24"/>
      <c r="AC215" s="24"/>
      <c r="AD215" s="24"/>
    </row>
    <row r="216" spans="1:30" ht="15.75" customHeight="1">
      <c r="A216" s="106"/>
      <c r="B216" s="74" t="s">
        <v>97</v>
      </c>
      <c r="C216" s="158" t="s">
        <v>219</v>
      </c>
      <c r="D216" s="119"/>
      <c r="E216" s="119"/>
      <c r="F216" s="80">
        <f>IF((D216&gt;E216),(D216-E216),(0))/1</f>
        <v>0</v>
      </c>
      <c r="G216" s="81">
        <f t="shared" si="69"/>
        <v>0</v>
      </c>
      <c r="H216" s="5">
        <f t="shared" si="70"/>
        <v>0</v>
      </c>
      <c r="I216" s="82">
        <f t="shared" si="71"/>
        <v>0</v>
      </c>
      <c r="J216" s="5">
        <f t="shared" si="73"/>
        <v>0</v>
      </c>
      <c r="K216" s="81">
        <f t="shared" si="72"/>
        <v>0</v>
      </c>
      <c r="L216" s="81">
        <f>(G216+I216+K216)*1</f>
        <v>0</v>
      </c>
      <c r="M216" s="81">
        <f t="shared" si="74"/>
        <v>0</v>
      </c>
      <c r="N216" s="83">
        <f t="shared" si="80"/>
        <v>135</v>
      </c>
      <c r="O216" s="81">
        <f t="shared" si="75"/>
        <v>135</v>
      </c>
      <c r="P216" s="81">
        <v>0</v>
      </c>
      <c r="Q216" s="81">
        <f t="shared" si="81"/>
        <v>135</v>
      </c>
      <c r="R216" s="72" t="s">
        <v>48</v>
      </c>
      <c r="S216" s="134"/>
      <c r="T216" s="105"/>
      <c r="U216" s="64">
        <v>5</v>
      </c>
      <c r="V216" s="65">
        <v>5.04</v>
      </c>
      <c r="W216" s="64">
        <v>5.0999999999999996</v>
      </c>
      <c r="X216" s="64">
        <v>90</v>
      </c>
      <c r="Y216" s="64">
        <f t="shared" si="77"/>
        <v>135</v>
      </c>
      <c r="Z216" s="64">
        <v>400</v>
      </c>
      <c r="AA216" s="24"/>
      <c r="AB216" s="24"/>
      <c r="AC216" s="24"/>
      <c r="AD216" s="24"/>
    </row>
    <row r="217" spans="1:30" ht="15.75" customHeight="1">
      <c r="A217" s="106"/>
      <c r="B217" s="74" t="s">
        <v>97</v>
      </c>
      <c r="C217" s="158" t="s">
        <v>220</v>
      </c>
      <c r="D217" s="119"/>
      <c r="E217" s="119"/>
      <c r="F217" s="80">
        <f t="shared" si="78"/>
        <v>0</v>
      </c>
      <c r="G217" s="81">
        <f t="shared" si="69"/>
        <v>0</v>
      </c>
      <c r="H217" s="5">
        <f t="shared" si="70"/>
        <v>0</v>
      </c>
      <c r="I217" s="82">
        <f t="shared" si="71"/>
        <v>0</v>
      </c>
      <c r="J217" s="5">
        <f t="shared" si="73"/>
        <v>0</v>
      </c>
      <c r="K217" s="81">
        <f t="shared" si="72"/>
        <v>0</v>
      </c>
      <c r="L217" s="81">
        <f t="shared" si="79"/>
        <v>0</v>
      </c>
      <c r="M217" s="81">
        <f t="shared" si="74"/>
        <v>0</v>
      </c>
      <c r="N217" s="83">
        <f t="shared" si="80"/>
        <v>135</v>
      </c>
      <c r="O217" s="81">
        <f t="shared" si="75"/>
        <v>135</v>
      </c>
      <c r="P217" s="81">
        <v>0</v>
      </c>
      <c r="Q217" s="81">
        <f t="shared" si="81"/>
        <v>135</v>
      </c>
      <c r="R217" s="159" t="s">
        <v>48</v>
      </c>
      <c r="S217" s="26"/>
      <c r="T217" s="105"/>
      <c r="U217" s="64">
        <v>5</v>
      </c>
      <c r="V217" s="65">
        <v>5.04</v>
      </c>
      <c r="W217" s="64">
        <v>5.0999999999999996</v>
      </c>
      <c r="X217" s="64">
        <v>90</v>
      </c>
      <c r="Y217" s="64">
        <f t="shared" si="77"/>
        <v>135</v>
      </c>
      <c r="Z217" s="64">
        <v>400</v>
      </c>
      <c r="AA217" s="24"/>
      <c r="AB217" s="24"/>
      <c r="AC217" s="24"/>
      <c r="AD217" s="24"/>
    </row>
    <row r="218" spans="1:30" ht="15.75" customHeight="1">
      <c r="A218" s="106"/>
      <c r="B218" s="108" t="s">
        <v>97</v>
      </c>
      <c r="C218" s="158" t="s">
        <v>221</v>
      </c>
      <c r="D218" s="119"/>
      <c r="E218" s="119"/>
      <c r="F218" s="80">
        <f t="shared" si="78"/>
        <v>0</v>
      </c>
      <c r="G218" s="81">
        <f t="shared" si="69"/>
        <v>0</v>
      </c>
      <c r="H218" s="5">
        <f t="shared" si="70"/>
        <v>0</v>
      </c>
      <c r="I218" s="82">
        <f t="shared" si="71"/>
        <v>0</v>
      </c>
      <c r="J218" s="5">
        <f t="shared" si="73"/>
        <v>0</v>
      </c>
      <c r="K218" s="81">
        <f t="shared" si="72"/>
        <v>0</v>
      </c>
      <c r="L218" s="81">
        <f t="shared" si="79"/>
        <v>0</v>
      </c>
      <c r="M218" s="81">
        <f t="shared" si="74"/>
        <v>0</v>
      </c>
      <c r="N218" s="83">
        <f t="shared" si="80"/>
        <v>135</v>
      </c>
      <c r="O218" s="81">
        <f t="shared" si="75"/>
        <v>135</v>
      </c>
      <c r="P218" s="81">
        <v>0</v>
      </c>
      <c r="Q218" s="81">
        <f t="shared" si="81"/>
        <v>135</v>
      </c>
      <c r="R218" s="159" t="s">
        <v>48</v>
      </c>
      <c r="S218" s="26"/>
      <c r="T218" s="105"/>
      <c r="U218" s="64">
        <v>5</v>
      </c>
      <c r="V218" s="65">
        <v>5.04</v>
      </c>
      <c r="W218" s="64">
        <v>5.0999999999999996</v>
      </c>
      <c r="X218" s="64">
        <v>90</v>
      </c>
      <c r="Y218" s="64">
        <f t="shared" si="77"/>
        <v>135</v>
      </c>
      <c r="Z218" s="64">
        <v>400</v>
      </c>
      <c r="AA218" s="24"/>
      <c r="AB218" s="24"/>
      <c r="AC218" s="24"/>
      <c r="AD218" s="24"/>
    </row>
    <row r="219" spans="1:30" ht="14.25" customHeight="1">
      <c r="A219" s="106"/>
      <c r="B219" s="74" t="s">
        <v>97</v>
      </c>
      <c r="C219" s="158" t="s">
        <v>222</v>
      </c>
      <c r="D219" s="119"/>
      <c r="E219" s="119"/>
      <c r="F219" s="80">
        <f t="shared" si="78"/>
        <v>0</v>
      </c>
      <c r="G219" s="81">
        <f t="shared" si="69"/>
        <v>0</v>
      </c>
      <c r="H219" s="5">
        <f t="shared" si="70"/>
        <v>0</v>
      </c>
      <c r="I219" s="82">
        <f t="shared" si="71"/>
        <v>0</v>
      </c>
      <c r="J219" s="5">
        <f t="shared" si="73"/>
        <v>0</v>
      </c>
      <c r="K219" s="81">
        <f t="shared" si="72"/>
        <v>0</v>
      </c>
      <c r="L219" s="81">
        <f t="shared" si="79"/>
        <v>0</v>
      </c>
      <c r="M219" s="81">
        <f t="shared" si="74"/>
        <v>0</v>
      </c>
      <c r="N219" s="83">
        <f t="shared" si="80"/>
        <v>135</v>
      </c>
      <c r="O219" s="81">
        <f t="shared" si="75"/>
        <v>135</v>
      </c>
      <c r="P219" s="81">
        <v>0</v>
      </c>
      <c r="Q219" s="81">
        <f t="shared" si="81"/>
        <v>135</v>
      </c>
      <c r="R219" s="72" t="s">
        <v>48</v>
      </c>
      <c r="S219" s="26"/>
      <c r="T219" s="105"/>
      <c r="U219" s="64">
        <v>5</v>
      </c>
      <c r="V219" s="65">
        <v>5.04</v>
      </c>
      <c r="W219" s="64">
        <v>5.0999999999999996</v>
      </c>
      <c r="X219" s="64">
        <v>90</v>
      </c>
      <c r="Y219" s="64">
        <f t="shared" si="77"/>
        <v>135</v>
      </c>
      <c r="Z219" s="64">
        <v>400</v>
      </c>
      <c r="AA219" s="24"/>
      <c r="AB219" s="24"/>
      <c r="AC219" s="24"/>
      <c r="AD219" s="24"/>
    </row>
    <row r="220" spans="1:30" ht="14.25" customHeight="1">
      <c r="A220" s="106"/>
      <c r="B220" s="74" t="s">
        <v>97</v>
      </c>
      <c r="C220" s="158" t="s">
        <v>223</v>
      </c>
      <c r="D220" s="119"/>
      <c r="E220" s="119"/>
      <c r="F220" s="80">
        <f t="shared" si="78"/>
        <v>0</v>
      </c>
      <c r="G220" s="81">
        <f t="shared" si="69"/>
        <v>0</v>
      </c>
      <c r="H220" s="5">
        <f t="shared" si="70"/>
        <v>0</v>
      </c>
      <c r="I220" s="82">
        <f t="shared" si="71"/>
        <v>0</v>
      </c>
      <c r="J220" s="5">
        <f t="shared" si="73"/>
        <v>0</v>
      </c>
      <c r="K220" s="81">
        <f t="shared" si="72"/>
        <v>0</v>
      </c>
      <c r="L220" s="81">
        <f t="shared" si="79"/>
        <v>0</v>
      </c>
      <c r="M220" s="81">
        <f t="shared" si="74"/>
        <v>0</v>
      </c>
      <c r="N220" s="83">
        <f t="shared" si="80"/>
        <v>135</v>
      </c>
      <c r="O220" s="81">
        <f t="shared" si="75"/>
        <v>135</v>
      </c>
      <c r="P220" s="81">
        <v>0</v>
      </c>
      <c r="Q220" s="81">
        <f t="shared" si="81"/>
        <v>135</v>
      </c>
      <c r="R220" s="72" t="s">
        <v>48</v>
      </c>
      <c r="S220" s="26"/>
      <c r="T220" s="105"/>
      <c r="U220" s="64">
        <v>5</v>
      </c>
      <c r="V220" s="65">
        <v>5.04</v>
      </c>
      <c r="W220" s="64">
        <v>5.0999999999999996</v>
      </c>
      <c r="X220" s="64">
        <v>90</v>
      </c>
      <c r="Y220" s="64">
        <f t="shared" si="77"/>
        <v>135</v>
      </c>
      <c r="Z220" s="64">
        <v>400</v>
      </c>
      <c r="AA220" s="24"/>
      <c r="AB220" s="24"/>
      <c r="AC220" s="24"/>
      <c r="AD220" s="24"/>
    </row>
    <row r="221" spans="1:30">
      <c r="A221" s="106"/>
      <c r="B221" s="74" t="s">
        <v>224</v>
      </c>
      <c r="C221" s="158" t="s">
        <v>225</v>
      </c>
      <c r="D221" s="75">
        <v>76</v>
      </c>
      <c r="E221" s="75">
        <v>76</v>
      </c>
      <c r="F221" s="68">
        <f>IF((D221&gt;E221),(D221-E221),(0))/1</f>
        <v>0</v>
      </c>
      <c r="G221" s="69">
        <f t="shared" si="69"/>
        <v>0</v>
      </c>
      <c r="H221" s="4">
        <f t="shared" si="70"/>
        <v>0</v>
      </c>
      <c r="I221" s="70">
        <f t="shared" si="71"/>
        <v>0</v>
      </c>
      <c r="J221" s="4">
        <f t="shared" si="73"/>
        <v>0</v>
      </c>
      <c r="K221" s="69">
        <f t="shared" si="72"/>
        <v>0</v>
      </c>
      <c r="L221" s="69">
        <f>(G221+I221+K221)*1</f>
        <v>0</v>
      </c>
      <c r="M221" s="69">
        <f t="shared" si="74"/>
        <v>0</v>
      </c>
      <c r="N221" s="71">
        <f t="shared" si="80"/>
        <v>135</v>
      </c>
      <c r="O221" s="69">
        <f t="shared" si="75"/>
        <v>135</v>
      </c>
      <c r="P221" s="69">
        <v>0</v>
      </c>
      <c r="Q221" s="69">
        <f t="shared" si="81"/>
        <v>135</v>
      </c>
      <c r="R221" s="72" t="s">
        <v>586</v>
      </c>
      <c r="S221" s="134"/>
      <c r="T221" s="105"/>
      <c r="U221" s="64">
        <v>5</v>
      </c>
      <c r="V221" s="65">
        <v>5.04</v>
      </c>
      <c r="W221" s="64">
        <v>5.0999999999999996</v>
      </c>
      <c r="X221" s="64">
        <v>90</v>
      </c>
      <c r="Y221" s="64">
        <f t="shared" si="77"/>
        <v>135</v>
      </c>
      <c r="Z221" s="64">
        <v>400</v>
      </c>
      <c r="AA221" s="24"/>
      <c r="AB221" s="24"/>
      <c r="AC221" s="24"/>
      <c r="AD221" s="24"/>
    </row>
    <row r="222" spans="1:30" ht="15" customHeight="1">
      <c r="A222" s="106"/>
      <c r="B222" s="74" t="s">
        <v>97</v>
      </c>
      <c r="C222" s="158" t="s">
        <v>226</v>
      </c>
      <c r="D222" s="119"/>
      <c r="E222" s="119"/>
      <c r="F222" s="80">
        <f t="shared" si="78"/>
        <v>0</v>
      </c>
      <c r="G222" s="81">
        <f t="shared" si="69"/>
        <v>0</v>
      </c>
      <c r="H222" s="5">
        <f t="shared" si="70"/>
        <v>0</v>
      </c>
      <c r="I222" s="82">
        <f t="shared" si="71"/>
        <v>0</v>
      </c>
      <c r="J222" s="5">
        <f t="shared" si="73"/>
        <v>0</v>
      </c>
      <c r="K222" s="81">
        <f t="shared" si="72"/>
        <v>0</v>
      </c>
      <c r="L222" s="81">
        <f t="shared" si="79"/>
        <v>0</v>
      </c>
      <c r="M222" s="81">
        <f t="shared" si="74"/>
        <v>0</v>
      </c>
      <c r="N222" s="83">
        <f t="shared" si="80"/>
        <v>135</v>
      </c>
      <c r="O222" s="81">
        <f t="shared" si="75"/>
        <v>135</v>
      </c>
      <c r="P222" s="81">
        <v>0</v>
      </c>
      <c r="Q222" s="81">
        <f t="shared" si="81"/>
        <v>135</v>
      </c>
      <c r="R222" s="72" t="s">
        <v>48</v>
      </c>
      <c r="S222" s="26"/>
      <c r="T222" s="105"/>
      <c r="U222" s="64">
        <v>5</v>
      </c>
      <c r="V222" s="65">
        <v>5.04</v>
      </c>
      <c r="W222" s="64">
        <v>5.0999999999999996</v>
      </c>
      <c r="X222" s="64">
        <v>90</v>
      </c>
      <c r="Y222" s="64">
        <f t="shared" si="77"/>
        <v>135</v>
      </c>
      <c r="Z222" s="64">
        <v>400</v>
      </c>
      <c r="AA222" s="24"/>
      <c r="AB222" s="24"/>
      <c r="AC222" s="24"/>
      <c r="AD222" s="24"/>
    </row>
    <row r="223" spans="1:30" ht="15" customHeight="1">
      <c r="A223" s="106"/>
      <c r="B223" s="74" t="s">
        <v>465</v>
      </c>
      <c r="C223" s="158" t="s">
        <v>227</v>
      </c>
      <c r="D223" s="75">
        <v>26388</v>
      </c>
      <c r="E223" s="75">
        <v>26323</v>
      </c>
      <c r="F223" s="68">
        <f t="shared" si="78"/>
        <v>65</v>
      </c>
      <c r="G223" s="69">
        <f t="shared" si="69"/>
        <v>325</v>
      </c>
      <c r="H223" s="4">
        <f t="shared" si="70"/>
        <v>0</v>
      </c>
      <c r="I223" s="70">
        <f t="shared" si="71"/>
        <v>0</v>
      </c>
      <c r="J223" s="4">
        <f t="shared" si="73"/>
        <v>0</v>
      </c>
      <c r="K223" s="69">
        <f t="shared" si="72"/>
        <v>0</v>
      </c>
      <c r="L223" s="69">
        <f t="shared" si="79"/>
        <v>325</v>
      </c>
      <c r="M223" s="69">
        <f t="shared" si="74"/>
        <v>325</v>
      </c>
      <c r="N223" s="71">
        <f t="shared" si="80"/>
        <v>135</v>
      </c>
      <c r="O223" s="69">
        <f t="shared" si="75"/>
        <v>0</v>
      </c>
      <c r="P223" s="69">
        <v>0</v>
      </c>
      <c r="Q223" s="81">
        <f t="shared" si="81"/>
        <v>460</v>
      </c>
      <c r="R223" s="146" t="s">
        <v>447</v>
      </c>
      <c r="S223" s="26"/>
      <c r="T223" s="105"/>
      <c r="U223" s="64">
        <v>5</v>
      </c>
      <c r="V223" s="65">
        <v>5.04</v>
      </c>
      <c r="W223" s="64">
        <v>5.0999999999999996</v>
      </c>
      <c r="X223" s="64">
        <v>90</v>
      </c>
      <c r="Y223" s="64">
        <f t="shared" si="77"/>
        <v>135</v>
      </c>
      <c r="Z223" s="64">
        <v>400</v>
      </c>
      <c r="AA223" s="24"/>
      <c r="AB223" s="24"/>
      <c r="AC223" s="24"/>
      <c r="AD223" s="24"/>
    </row>
    <row r="224" spans="1:30" ht="16.5" customHeight="1">
      <c r="A224" s="106"/>
      <c r="B224" s="74" t="s">
        <v>460</v>
      </c>
      <c r="C224" s="158" t="s">
        <v>228</v>
      </c>
      <c r="D224" s="75">
        <v>22586</v>
      </c>
      <c r="E224" s="75">
        <v>22335</v>
      </c>
      <c r="F224" s="68">
        <f>IF((D224&gt;E224),(D224-E224),(0))/1</f>
        <v>251</v>
      </c>
      <c r="G224" s="69">
        <f t="shared" si="69"/>
        <v>500</v>
      </c>
      <c r="H224" s="4">
        <f t="shared" si="70"/>
        <v>151</v>
      </c>
      <c r="I224" s="70">
        <f t="shared" si="71"/>
        <v>504</v>
      </c>
      <c r="J224" s="4">
        <f t="shared" si="73"/>
        <v>51</v>
      </c>
      <c r="K224" s="69">
        <f t="shared" si="72"/>
        <v>260.09999999999997</v>
      </c>
      <c r="L224" s="69">
        <f>(G224+I224+K224)*1</f>
        <v>1264.0999999999999</v>
      </c>
      <c r="M224" s="69">
        <f t="shared" si="74"/>
        <v>1264.0999999999999</v>
      </c>
      <c r="N224" s="71">
        <f t="shared" si="80"/>
        <v>135</v>
      </c>
      <c r="O224" s="69">
        <f t="shared" si="75"/>
        <v>0</v>
      </c>
      <c r="P224" s="69">
        <v>0</v>
      </c>
      <c r="Q224" s="69">
        <f t="shared" si="81"/>
        <v>1399.1</v>
      </c>
      <c r="R224" s="72" t="s">
        <v>48</v>
      </c>
      <c r="S224" s="26"/>
      <c r="T224" s="105"/>
      <c r="U224" s="64">
        <v>5</v>
      </c>
      <c r="V224" s="65">
        <v>5.04</v>
      </c>
      <c r="W224" s="64">
        <v>5.0999999999999996</v>
      </c>
      <c r="X224" s="64">
        <v>90</v>
      </c>
      <c r="Y224" s="64">
        <f t="shared" si="77"/>
        <v>135</v>
      </c>
      <c r="Z224" s="64">
        <v>400</v>
      </c>
      <c r="AA224" s="24"/>
      <c r="AB224" s="24"/>
      <c r="AC224" s="24"/>
      <c r="AD224" s="24"/>
    </row>
    <row r="225" spans="1:30" ht="15.75" customHeight="1">
      <c r="A225" s="106"/>
      <c r="B225" s="74" t="s">
        <v>97</v>
      </c>
      <c r="C225" s="158" t="s">
        <v>229</v>
      </c>
      <c r="D225" s="80"/>
      <c r="E225" s="80"/>
      <c r="F225" s="80">
        <f>IF((D225&gt;E225),(D225-E225),(0))/1</f>
        <v>0</v>
      </c>
      <c r="G225" s="81">
        <f t="shared" si="69"/>
        <v>0</v>
      </c>
      <c r="H225" s="5">
        <f t="shared" si="70"/>
        <v>0</v>
      </c>
      <c r="I225" s="82">
        <f t="shared" si="71"/>
        <v>0</v>
      </c>
      <c r="J225" s="5">
        <f t="shared" si="73"/>
        <v>0</v>
      </c>
      <c r="K225" s="81">
        <f t="shared" si="72"/>
        <v>0</v>
      </c>
      <c r="L225" s="81">
        <f>(G225+I225+K225)*1</f>
        <v>0</v>
      </c>
      <c r="M225" s="81">
        <f t="shared" si="74"/>
        <v>0</v>
      </c>
      <c r="N225" s="83">
        <f t="shared" si="80"/>
        <v>135</v>
      </c>
      <c r="O225" s="81">
        <f t="shared" si="75"/>
        <v>135</v>
      </c>
      <c r="P225" s="81">
        <v>0</v>
      </c>
      <c r="Q225" s="81">
        <f t="shared" si="81"/>
        <v>135</v>
      </c>
      <c r="R225" s="72" t="s">
        <v>48</v>
      </c>
      <c r="S225" s="26"/>
      <c r="T225" s="105"/>
      <c r="U225" s="64">
        <v>5</v>
      </c>
      <c r="V225" s="65">
        <v>5.04</v>
      </c>
      <c r="W225" s="64">
        <v>5.0999999999999996</v>
      </c>
      <c r="X225" s="64">
        <v>90</v>
      </c>
      <c r="Y225" s="64">
        <f t="shared" si="77"/>
        <v>135</v>
      </c>
      <c r="Z225" s="64">
        <v>400</v>
      </c>
      <c r="AA225" s="24"/>
      <c r="AB225" s="24"/>
      <c r="AC225" s="24"/>
      <c r="AD225" s="24"/>
    </row>
    <row r="226" spans="1:30" ht="15" customHeight="1">
      <c r="A226" s="106"/>
      <c r="B226" s="74" t="s">
        <v>534</v>
      </c>
      <c r="C226" s="164" t="s">
        <v>231</v>
      </c>
      <c r="D226" s="109">
        <v>1834</v>
      </c>
      <c r="E226" s="109">
        <v>1689</v>
      </c>
      <c r="F226" s="68">
        <f>IF((D226&gt;E226),(D226-E226),(0))/1</f>
        <v>145</v>
      </c>
      <c r="G226" s="69">
        <f t="shared" si="69"/>
        <v>500</v>
      </c>
      <c r="H226" s="4">
        <f t="shared" si="70"/>
        <v>45</v>
      </c>
      <c r="I226" s="70">
        <f t="shared" si="71"/>
        <v>226.8</v>
      </c>
      <c r="J226" s="4">
        <f t="shared" si="73"/>
        <v>0</v>
      </c>
      <c r="K226" s="69">
        <f t="shared" si="72"/>
        <v>0</v>
      </c>
      <c r="L226" s="69">
        <f>(G226+I226+K226)*1</f>
        <v>726.8</v>
      </c>
      <c r="M226" s="69">
        <f t="shared" si="74"/>
        <v>726.8</v>
      </c>
      <c r="N226" s="71">
        <f t="shared" si="80"/>
        <v>135</v>
      </c>
      <c r="O226" s="69">
        <f t="shared" si="75"/>
        <v>0</v>
      </c>
      <c r="P226" s="69">
        <v>0</v>
      </c>
      <c r="Q226" s="81">
        <f t="shared" si="81"/>
        <v>861.8</v>
      </c>
      <c r="R226" s="146" t="s">
        <v>447</v>
      </c>
      <c r="S226" s="26"/>
      <c r="T226" s="105"/>
      <c r="U226" s="64">
        <v>5</v>
      </c>
      <c r="V226" s="65">
        <v>5.04</v>
      </c>
      <c r="W226" s="64">
        <v>5.0999999999999996</v>
      </c>
      <c r="X226" s="64">
        <v>90</v>
      </c>
      <c r="Y226" s="64">
        <f t="shared" si="77"/>
        <v>135</v>
      </c>
      <c r="Z226" s="64">
        <v>400</v>
      </c>
      <c r="AA226" s="24"/>
      <c r="AB226" s="24"/>
      <c r="AC226" s="24"/>
      <c r="AD226" s="24"/>
    </row>
    <row r="227" spans="1:30">
      <c r="A227" s="106"/>
      <c r="B227" s="74" t="s">
        <v>97</v>
      </c>
      <c r="C227" s="158" t="s">
        <v>232</v>
      </c>
      <c r="D227" s="80"/>
      <c r="E227" s="80"/>
      <c r="F227" s="80">
        <f>IF((D227&gt;E227),(D227-E227),(0))/1</f>
        <v>0</v>
      </c>
      <c r="G227" s="81">
        <f t="shared" si="69"/>
        <v>0</v>
      </c>
      <c r="H227" s="5">
        <f t="shared" si="70"/>
        <v>0</v>
      </c>
      <c r="I227" s="82">
        <f t="shared" si="71"/>
        <v>0</v>
      </c>
      <c r="J227" s="5">
        <f t="shared" si="73"/>
        <v>0</v>
      </c>
      <c r="K227" s="81">
        <f t="shared" si="72"/>
        <v>0</v>
      </c>
      <c r="L227" s="81">
        <f>(G227+I227+K227)*1</f>
        <v>0</v>
      </c>
      <c r="M227" s="81">
        <f t="shared" si="74"/>
        <v>0</v>
      </c>
      <c r="N227" s="83">
        <f t="shared" si="80"/>
        <v>135</v>
      </c>
      <c r="O227" s="81">
        <f t="shared" si="75"/>
        <v>135</v>
      </c>
      <c r="P227" s="81">
        <v>0</v>
      </c>
      <c r="Q227" s="81">
        <f t="shared" si="81"/>
        <v>135</v>
      </c>
      <c r="R227" s="72" t="s">
        <v>48</v>
      </c>
      <c r="S227" s="26"/>
      <c r="T227" s="105"/>
      <c r="U227" s="64">
        <v>5</v>
      </c>
      <c r="V227" s="65">
        <v>5.04</v>
      </c>
      <c r="W227" s="64">
        <v>5.0999999999999996</v>
      </c>
      <c r="X227" s="64">
        <v>90</v>
      </c>
      <c r="Y227" s="64">
        <f t="shared" si="77"/>
        <v>135</v>
      </c>
      <c r="Z227" s="64">
        <v>400</v>
      </c>
      <c r="AA227" s="24"/>
      <c r="AB227" s="24"/>
      <c r="AC227" s="24"/>
      <c r="AD227" s="24"/>
    </row>
    <row r="228" spans="1:30">
      <c r="A228" s="106"/>
      <c r="B228" s="74" t="s">
        <v>97</v>
      </c>
      <c r="C228" s="158" t="s">
        <v>234</v>
      </c>
      <c r="D228" s="80"/>
      <c r="E228" s="80"/>
      <c r="F228" s="80">
        <f t="shared" si="78"/>
        <v>0</v>
      </c>
      <c r="G228" s="81">
        <f t="shared" si="69"/>
        <v>0</v>
      </c>
      <c r="H228" s="5">
        <f t="shared" si="70"/>
        <v>0</v>
      </c>
      <c r="I228" s="82">
        <f t="shared" si="71"/>
        <v>0</v>
      </c>
      <c r="J228" s="5">
        <f t="shared" si="73"/>
        <v>0</v>
      </c>
      <c r="K228" s="81">
        <f t="shared" si="72"/>
        <v>0</v>
      </c>
      <c r="L228" s="81">
        <f t="shared" si="79"/>
        <v>0</v>
      </c>
      <c r="M228" s="81">
        <f t="shared" si="74"/>
        <v>0</v>
      </c>
      <c r="N228" s="83">
        <f t="shared" si="80"/>
        <v>135</v>
      </c>
      <c r="O228" s="81">
        <f t="shared" si="75"/>
        <v>135</v>
      </c>
      <c r="P228" s="81">
        <v>0</v>
      </c>
      <c r="Q228" s="81">
        <f t="shared" si="81"/>
        <v>135</v>
      </c>
      <c r="R228" s="72" t="s">
        <v>48</v>
      </c>
      <c r="S228" s="26"/>
      <c r="T228" s="105"/>
      <c r="U228" s="64">
        <v>5</v>
      </c>
      <c r="V228" s="65">
        <v>5.04</v>
      </c>
      <c r="W228" s="64">
        <v>5.0999999999999996</v>
      </c>
      <c r="X228" s="64">
        <v>90</v>
      </c>
      <c r="Y228" s="64">
        <f t="shared" si="77"/>
        <v>135</v>
      </c>
      <c r="Z228" s="64">
        <v>400</v>
      </c>
      <c r="AA228" s="24"/>
      <c r="AB228" s="24"/>
      <c r="AC228" s="24"/>
      <c r="AD228" s="24"/>
    </row>
    <row r="229" spans="1:30">
      <c r="A229" s="106"/>
      <c r="B229" s="148" t="s">
        <v>97</v>
      </c>
      <c r="C229" s="165" t="s">
        <v>236</v>
      </c>
      <c r="D229" s="5"/>
      <c r="E229" s="5"/>
      <c r="F229" s="5">
        <f t="shared" si="78"/>
        <v>0</v>
      </c>
      <c r="G229" s="82">
        <f t="shared" si="69"/>
        <v>0</v>
      </c>
      <c r="H229" s="5">
        <f t="shared" si="70"/>
        <v>0</v>
      </c>
      <c r="I229" s="82">
        <f t="shared" si="71"/>
        <v>0</v>
      </c>
      <c r="J229" s="5">
        <f t="shared" si="73"/>
        <v>0</v>
      </c>
      <c r="K229" s="82">
        <f t="shared" si="72"/>
        <v>0</v>
      </c>
      <c r="L229" s="82">
        <f t="shared" si="79"/>
        <v>0</v>
      </c>
      <c r="M229" s="82">
        <f t="shared" si="74"/>
        <v>0</v>
      </c>
      <c r="N229" s="166">
        <f t="shared" si="80"/>
        <v>135</v>
      </c>
      <c r="O229" s="82">
        <f t="shared" si="75"/>
        <v>135</v>
      </c>
      <c r="P229" s="82">
        <v>0</v>
      </c>
      <c r="Q229" s="82">
        <f t="shared" si="81"/>
        <v>135</v>
      </c>
      <c r="R229" s="72" t="s">
        <v>48</v>
      </c>
      <c r="S229" s="26"/>
      <c r="T229" s="105"/>
      <c r="U229" s="64">
        <v>5</v>
      </c>
      <c r="V229" s="65">
        <v>5.04</v>
      </c>
      <c r="W229" s="64">
        <v>5.0999999999999996</v>
      </c>
      <c r="X229" s="64">
        <v>90</v>
      </c>
      <c r="Y229" s="64">
        <f t="shared" si="77"/>
        <v>135</v>
      </c>
      <c r="Z229" s="64">
        <v>400</v>
      </c>
      <c r="AA229" s="24"/>
      <c r="AB229" s="24"/>
      <c r="AC229" s="24"/>
      <c r="AD229" s="24"/>
    </row>
    <row r="230" spans="1:30" ht="13.5" customHeight="1">
      <c r="A230" s="106"/>
      <c r="B230" s="74" t="s">
        <v>97</v>
      </c>
      <c r="C230" s="158" t="s">
        <v>237</v>
      </c>
      <c r="D230" s="80"/>
      <c r="E230" s="80"/>
      <c r="F230" s="80">
        <f>IF((D230&gt;E230),(D230-E230),(0))/1</f>
        <v>0</v>
      </c>
      <c r="G230" s="81">
        <f t="shared" ref="G230" si="89">IF((F230&gt;100),(100*U230), (F230*U230))</f>
        <v>0</v>
      </c>
      <c r="H230" s="5">
        <f t="shared" ref="H230" si="90">IF((F230&gt;100),(F230-100),(0))</f>
        <v>0</v>
      </c>
      <c r="I230" s="82">
        <f t="shared" ref="I230" si="91">IF((H230&gt;100),(100*V230),(H230*V230))</f>
        <v>0</v>
      </c>
      <c r="J230" s="5">
        <f t="shared" ref="J230" si="92">IF((H230&gt;100),(H230-100),(0))</f>
        <v>0</v>
      </c>
      <c r="K230" s="81">
        <f t="shared" ref="K230" si="93">IF((J230&gt;0),(J230*W230),(0))</f>
        <v>0</v>
      </c>
      <c r="L230" s="81">
        <f>(G230+I230+K230)*1</f>
        <v>0</v>
      </c>
      <c r="M230" s="81">
        <f t="shared" ref="M230" si="94">L230</f>
        <v>0</v>
      </c>
      <c r="N230" s="83">
        <f t="shared" ref="N230" si="95">IF((Y230&gt;0),Y230,130)*1</f>
        <v>135</v>
      </c>
      <c r="O230" s="81">
        <f t="shared" ref="O230" si="96">IF((F230&gt;0),0,(Y230))</f>
        <v>135</v>
      </c>
      <c r="P230" s="81">
        <v>0</v>
      </c>
      <c r="Q230" s="81">
        <f>IF((M230&gt;0),(M230+N230+P230),(Y230)+(P230))</f>
        <v>135</v>
      </c>
      <c r="R230" s="72" t="s">
        <v>48</v>
      </c>
      <c r="S230" s="167"/>
      <c r="T230" s="105"/>
      <c r="U230" s="64">
        <v>5</v>
      </c>
      <c r="V230" s="65">
        <v>5.04</v>
      </c>
      <c r="W230" s="64">
        <v>5.0999999999999996</v>
      </c>
      <c r="X230" s="64">
        <v>90</v>
      </c>
      <c r="Y230" s="64">
        <f t="shared" si="77"/>
        <v>135</v>
      </c>
      <c r="Z230" s="64">
        <v>400</v>
      </c>
      <c r="AA230" s="24"/>
      <c r="AB230" s="24"/>
      <c r="AC230" s="24"/>
      <c r="AD230" s="24"/>
    </row>
    <row r="231" spans="1:30">
      <c r="A231" s="24"/>
      <c r="B231" s="24"/>
      <c r="C231" s="24"/>
      <c r="D231" s="26"/>
      <c r="E231" s="26"/>
      <c r="F231" s="128"/>
      <c r="G231" s="129"/>
      <c r="H231" s="2"/>
      <c r="I231" s="130"/>
      <c r="J231" s="2"/>
      <c r="K231" s="129"/>
      <c r="L231" s="129"/>
      <c r="M231" s="129"/>
      <c r="N231" s="131"/>
      <c r="O231" s="129"/>
      <c r="P231" s="129"/>
      <c r="Q231" s="132"/>
      <c r="R231" s="133"/>
      <c r="S231" s="26"/>
      <c r="T231" s="105"/>
      <c r="U231" s="64"/>
      <c r="V231" s="65"/>
      <c r="W231" s="64"/>
      <c r="X231" s="64"/>
      <c r="Y231" s="64"/>
      <c r="Z231" s="64"/>
      <c r="AA231" s="24"/>
      <c r="AB231" s="24"/>
      <c r="AC231" s="24"/>
      <c r="AD231" s="24"/>
    </row>
    <row r="232" spans="1:30">
      <c r="A232" s="24"/>
      <c r="B232" s="24"/>
      <c r="C232" s="24"/>
      <c r="D232" s="26"/>
      <c r="E232" s="26"/>
      <c r="F232" s="128"/>
      <c r="G232" s="129"/>
      <c r="H232" s="2"/>
      <c r="I232" s="130"/>
      <c r="J232" s="2"/>
      <c r="K232" s="129"/>
      <c r="L232" s="129"/>
      <c r="M232" s="129"/>
      <c r="N232" s="131"/>
      <c r="O232" s="129"/>
      <c r="P232" s="129"/>
      <c r="Q232" s="129"/>
      <c r="R232" s="133"/>
      <c r="S232" s="26"/>
      <c r="T232" s="105"/>
      <c r="U232" s="64"/>
      <c r="V232" s="65"/>
      <c r="W232" s="64"/>
      <c r="X232" s="64"/>
      <c r="Y232" s="64"/>
      <c r="Z232" s="64"/>
      <c r="AA232" s="24"/>
      <c r="AB232" s="24"/>
      <c r="AC232" s="24"/>
      <c r="AD232" s="24"/>
    </row>
    <row r="233" spans="1:30" ht="15" customHeight="1">
      <c r="A233" s="168" t="s">
        <v>246</v>
      </c>
      <c r="B233" s="108" t="s">
        <v>239</v>
      </c>
      <c r="C233" s="169" t="s">
        <v>240</v>
      </c>
      <c r="D233" s="169">
        <v>33114</v>
      </c>
      <c r="E233" s="169">
        <v>32871</v>
      </c>
      <c r="F233" s="68">
        <f>IF((D233&gt;E233),(D233-E233),(0))/1</f>
        <v>243</v>
      </c>
      <c r="G233" s="69">
        <f t="shared" si="69"/>
        <v>500</v>
      </c>
      <c r="H233" s="4">
        <f t="shared" si="70"/>
        <v>143</v>
      </c>
      <c r="I233" s="70">
        <f t="shared" si="71"/>
        <v>504</v>
      </c>
      <c r="J233" s="4">
        <f t="shared" si="73"/>
        <v>43</v>
      </c>
      <c r="K233" s="69">
        <f t="shared" si="72"/>
        <v>219.29999999999998</v>
      </c>
      <c r="L233" s="69">
        <f>(G233+I233+K233)*1</f>
        <v>1223.3</v>
      </c>
      <c r="M233" s="69">
        <f t="shared" si="74"/>
        <v>1223.3</v>
      </c>
      <c r="N233" s="71">
        <f>IF((Y233&gt;0),Y233,130)*1</f>
        <v>90</v>
      </c>
      <c r="O233" s="69">
        <f t="shared" si="75"/>
        <v>0</v>
      </c>
      <c r="P233" s="69">
        <v>0</v>
      </c>
      <c r="Q233" s="81">
        <f>IF((M233&gt;0),(M233+N233+P233),(Y233)+(P233))</f>
        <v>1313.3</v>
      </c>
      <c r="R233" s="146" t="s">
        <v>447</v>
      </c>
      <c r="S233" s="26"/>
      <c r="T233" s="105"/>
      <c r="U233" s="64">
        <v>5</v>
      </c>
      <c r="V233" s="65">
        <v>5.04</v>
      </c>
      <c r="W233" s="64">
        <v>5.0999999999999996</v>
      </c>
      <c r="X233" s="64">
        <v>90</v>
      </c>
      <c r="Y233" s="64">
        <f>1*90</f>
        <v>90</v>
      </c>
      <c r="Z233" s="64">
        <v>260</v>
      </c>
      <c r="AA233" s="24"/>
      <c r="AB233" s="24"/>
      <c r="AC233" s="24"/>
      <c r="AD233" s="24"/>
    </row>
    <row r="234" spans="1:30" ht="15.75" customHeight="1">
      <c r="A234" s="168"/>
      <c r="B234" s="170" t="s">
        <v>450</v>
      </c>
      <c r="C234" s="171" t="s">
        <v>241</v>
      </c>
      <c r="D234" s="75">
        <v>42580</v>
      </c>
      <c r="E234" s="75">
        <v>42495</v>
      </c>
      <c r="F234" s="68">
        <f>IF((D234&gt;E234),(D234-E234),(0))/1</f>
        <v>85</v>
      </c>
      <c r="G234" s="69">
        <f t="shared" ref="G234:G361" si="97">IF((F234&gt;100),(100*U234), (F234*U234))</f>
        <v>425</v>
      </c>
      <c r="H234" s="4">
        <f t="shared" ref="H234:H361" si="98">IF((F234&gt;100),(F234-100),(0))</f>
        <v>0</v>
      </c>
      <c r="I234" s="70">
        <f t="shared" ref="I234:I361" si="99">IF((H234&gt;100),(100*V234),(H234*V234))</f>
        <v>0</v>
      </c>
      <c r="J234" s="4">
        <f t="shared" si="73"/>
        <v>0</v>
      </c>
      <c r="K234" s="69">
        <f t="shared" ref="K234:K361" si="100">IF((J234&gt;0),(J234*W234),(0))</f>
        <v>0</v>
      </c>
      <c r="L234" s="69">
        <f>(G234+I234+K234)*1</f>
        <v>425</v>
      </c>
      <c r="M234" s="69">
        <f t="shared" si="74"/>
        <v>425</v>
      </c>
      <c r="N234" s="71">
        <f t="shared" ref="N234:N238" si="101">IF((Y234&gt;0),Y234,130)*1</f>
        <v>90</v>
      </c>
      <c r="O234" s="69">
        <f t="shared" si="75"/>
        <v>0</v>
      </c>
      <c r="P234" s="69">
        <v>0</v>
      </c>
      <c r="Q234" s="81">
        <f t="shared" ref="Q234:Q238" si="102">IF((M234&gt;0),(M234+N234+P234),(Y234)+(P234))</f>
        <v>515</v>
      </c>
      <c r="R234" s="146" t="s">
        <v>447</v>
      </c>
      <c r="S234" s="26"/>
      <c r="T234" s="105"/>
      <c r="U234" s="64">
        <v>5</v>
      </c>
      <c r="V234" s="65">
        <v>5.04</v>
      </c>
      <c r="W234" s="64">
        <v>5.0999999999999996</v>
      </c>
      <c r="X234" s="64">
        <v>90</v>
      </c>
      <c r="Y234" s="64">
        <f t="shared" ref="Y234:Y238" si="103">1*90</f>
        <v>90</v>
      </c>
      <c r="Z234" s="64">
        <v>260</v>
      </c>
      <c r="AA234" s="24"/>
      <c r="AB234" s="24"/>
      <c r="AC234" s="24"/>
      <c r="AD234" s="24"/>
    </row>
    <row r="235" spans="1:30" ht="15" customHeight="1">
      <c r="A235" s="168"/>
      <c r="B235" s="170" t="s">
        <v>463</v>
      </c>
      <c r="C235" s="171" t="s">
        <v>242</v>
      </c>
      <c r="D235" s="75">
        <v>37715</v>
      </c>
      <c r="E235" s="75">
        <v>37492</v>
      </c>
      <c r="F235" s="68">
        <f>IF((D235&gt;E235),(D235-E235),(0))/1</f>
        <v>223</v>
      </c>
      <c r="G235" s="69">
        <f t="shared" si="97"/>
        <v>500</v>
      </c>
      <c r="H235" s="4">
        <f t="shared" si="98"/>
        <v>123</v>
      </c>
      <c r="I235" s="70">
        <f t="shared" si="99"/>
        <v>504</v>
      </c>
      <c r="J235" s="4">
        <f t="shared" si="73"/>
        <v>23</v>
      </c>
      <c r="K235" s="69">
        <f t="shared" si="100"/>
        <v>117.3</v>
      </c>
      <c r="L235" s="69">
        <f>(G235+I235+K235)*1</f>
        <v>1121.3</v>
      </c>
      <c r="M235" s="69">
        <f t="shared" si="74"/>
        <v>1121.3</v>
      </c>
      <c r="N235" s="71">
        <f t="shared" si="101"/>
        <v>90</v>
      </c>
      <c r="O235" s="69">
        <f t="shared" si="75"/>
        <v>0</v>
      </c>
      <c r="P235" s="69">
        <v>0</v>
      </c>
      <c r="Q235" s="81">
        <f t="shared" si="102"/>
        <v>1211.3</v>
      </c>
      <c r="R235" s="146" t="s">
        <v>447</v>
      </c>
      <c r="S235" s="116"/>
      <c r="T235" s="105"/>
      <c r="U235" s="64">
        <v>5</v>
      </c>
      <c r="V235" s="65">
        <v>5.04</v>
      </c>
      <c r="W235" s="64">
        <v>5.0999999999999996</v>
      </c>
      <c r="X235" s="64">
        <v>90</v>
      </c>
      <c r="Y235" s="64">
        <f t="shared" si="103"/>
        <v>90</v>
      </c>
      <c r="Z235" s="64">
        <v>260</v>
      </c>
      <c r="AA235" s="24"/>
      <c r="AB235" s="24"/>
      <c r="AC235" s="24"/>
      <c r="AD235" s="24"/>
    </row>
    <row r="236" spans="1:30">
      <c r="A236" s="168"/>
      <c r="B236" s="170" t="s">
        <v>97</v>
      </c>
      <c r="C236" s="171" t="s">
        <v>243</v>
      </c>
      <c r="D236" s="75"/>
      <c r="E236" s="75"/>
      <c r="F236" s="80">
        <f t="shared" ref="F236:F238" si="104">IF((D236&gt;E236),(D236-E236),(0))/1</f>
        <v>0</v>
      </c>
      <c r="G236" s="81">
        <f t="shared" ref="G236" si="105">IF((F236&gt;100),(100*U236), (F236*U236))</f>
        <v>0</v>
      </c>
      <c r="H236" s="5">
        <f t="shared" ref="H236" si="106">IF((F236&gt;100),(F236-100),(0))</f>
        <v>0</v>
      </c>
      <c r="I236" s="82">
        <f t="shared" ref="I236" si="107">IF((H236&gt;100),(100*V236),(H236*V236))</f>
        <v>0</v>
      </c>
      <c r="J236" s="5">
        <f t="shared" ref="J236" si="108">IF((H236&gt;100),(H236-100),(0))</f>
        <v>0</v>
      </c>
      <c r="K236" s="81">
        <f t="shared" ref="K236" si="109">IF((J236&gt;0),(J236*W236),(0))</f>
        <v>0</v>
      </c>
      <c r="L236" s="81">
        <f t="shared" ref="L236:L238" si="110">(G236+I236+K236)*1</f>
        <v>0</v>
      </c>
      <c r="M236" s="81">
        <f t="shared" ref="M236" si="111">L236</f>
        <v>0</v>
      </c>
      <c r="N236" s="83">
        <f t="shared" si="101"/>
        <v>90</v>
      </c>
      <c r="O236" s="81">
        <f t="shared" ref="O236" si="112">IF((F236&gt;0),0,(Y236))</f>
        <v>90</v>
      </c>
      <c r="P236" s="81">
        <v>0</v>
      </c>
      <c r="Q236" s="81">
        <f t="shared" si="102"/>
        <v>90</v>
      </c>
      <c r="R236" s="72" t="s">
        <v>48</v>
      </c>
      <c r="S236" s="26"/>
      <c r="T236" s="105"/>
      <c r="U236" s="64">
        <v>5</v>
      </c>
      <c r="V236" s="65">
        <v>5.04</v>
      </c>
      <c r="W236" s="64">
        <v>5.0999999999999996</v>
      </c>
      <c r="X236" s="64">
        <v>90</v>
      </c>
      <c r="Y236" s="64">
        <f t="shared" si="103"/>
        <v>90</v>
      </c>
      <c r="Z236" s="64">
        <v>260</v>
      </c>
      <c r="AA236" s="24"/>
      <c r="AB236" s="24"/>
      <c r="AC236" s="24"/>
      <c r="AD236" s="24"/>
    </row>
    <row r="237" spans="1:30">
      <c r="A237" s="168"/>
      <c r="B237" s="170" t="s">
        <v>244</v>
      </c>
      <c r="C237" s="171" t="s">
        <v>245</v>
      </c>
      <c r="D237" s="75">
        <v>14171</v>
      </c>
      <c r="E237" s="75">
        <v>13958</v>
      </c>
      <c r="F237" s="68">
        <f t="shared" si="104"/>
        <v>213</v>
      </c>
      <c r="G237" s="69">
        <f t="shared" si="97"/>
        <v>500</v>
      </c>
      <c r="H237" s="4">
        <f t="shared" si="98"/>
        <v>113</v>
      </c>
      <c r="I237" s="70">
        <f t="shared" si="99"/>
        <v>504</v>
      </c>
      <c r="J237" s="4">
        <f t="shared" ref="J237:J363" si="113">IF((H237&gt;100),(H237-100),(0))</f>
        <v>13</v>
      </c>
      <c r="K237" s="69">
        <f t="shared" si="100"/>
        <v>66.3</v>
      </c>
      <c r="L237" s="69">
        <f t="shared" si="110"/>
        <v>1070.3</v>
      </c>
      <c r="M237" s="69">
        <f t="shared" ref="M237:M363" si="114">L237</f>
        <v>1070.3</v>
      </c>
      <c r="N237" s="71">
        <f t="shared" si="101"/>
        <v>90</v>
      </c>
      <c r="O237" s="69">
        <f t="shared" ref="O237:O363" si="115">IF((F237&gt;0),0,(Y237))</f>
        <v>0</v>
      </c>
      <c r="P237" s="69">
        <v>0</v>
      </c>
      <c r="Q237" s="69">
        <f t="shared" si="102"/>
        <v>1160.3</v>
      </c>
      <c r="R237" s="72" t="s">
        <v>48</v>
      </c>
      <c r="S237" s="26"/>
      <c r="T237" s="105"/>
      <c r="U237" s="64">
        <v>5</v>
      </c>
      <c r="V237" s="65">
        <v>5.04</v>
      </c>
      <c r="W237" s="64">
        <v>5.0999999999999996</v>
      </c>
      <c r="X237" s="64">
        <v>90</v>
      </c>
      <c r="Y237" s="64">
        <f t="shared" si="103"/>
        <v>90</v>
      </c>
      <c r="Z237" s="64">
        <v>260</v>
      </c>
      <c r="AA237" s="24"/>
      <c r="AB237" s="24"/>
      <c r="AC237" s="24"/>
      <c r="AD237" s="24"/>
    </row>
    <row r="238" spans="1:30">
      <c r="A238" s="168"/>
      <c r="B238" s="108" t="s">
        <v>484</v>
      </c>
      <c r="C238" s="75" t="s">
        <v>435</v>
      </c>
      <c r="D238" s="75">
        <v>772</v>
      </c>
      <c r="E238" s="75">
        <v>682</v>
      </c>
      <c r="F238" s="68">
        <f t="shared" si="104"/>
        <v>90</v>
      </c>
      <c r="G238" s="69">
        <f t="shared" si="97"/>
        <v>450</v>
      </c>
      <c r="H238" s="4">
        <f t="shared" si="98"/>
        <v>0</v>
      </c>
      <c r="I238" s="70">
        <f t="shared" si="99"/>
        <v>0</v>
      </c>
      <c r="J238" s="4">
        <f t="shared" si="113"/>
        <v>0</v>
      </c>
      <c r="K238" s="69">
        <f t="shared" si="100"/>
        <v>0</v>
      </c>
      <c r="L238" s="69">
        <f t="shared" si="110"/>
        <v>450</v>
      </c>
      <c r="M238" s="69">
        <f t="shared" si="114"/>
        <v>450</v>
      </c>
      <c r="N238" s="71">
        <f t="shared" si="101"/>
        <v>90</v>
      </c>
      <c r="O238" s="69">
        <f t="shared" si="115"/>
        <v>0</v>
      </c>
      <c r="P238" s="69">
        <v>0</v>
      </c>
      <c r="Q238" s="69">
        <f t="shared" si="102"/>
        <v>540</v>
      </c>
      <c r="R238" s="72" t="s">
        <v>48</v>
      </c>
      <c r="S238" s="26"/>
      <c r="T238" s="105"/>
      <c r="U238" s="64">
        <v>5</v>
      </c>
      <c r="V238" s="65">
        <v>5.04</v>
      </c>
      <c r="W238" s="64">
        <v>5.0999999999999996</v>
      </c>
      <c r="X238" s="64">
        <v>90</v>
      </c>
      <c r="Y238" s="64">
        <f t="shared" si="103"/>
        <v>90</v>
      </c>
      <c r="Z238" s="64">
        <v>260</v>
      </c>
      <c r="AA238" s="24"/>
      <c r="AB238" s="24"/>
      <c r="AC238" s="24"/>
      <c r="AD238" s="24"/>
    </row>
    <row r="239" spans="1:30">
      <c r="A239" s="141"/>
      <c r="B239" s="172"/>
      <c r="C239" s="173"/>
      <c r="D239" s="174"/>
      <c r="E239" s="174"/>
      <c r="F239" s="128"/>
      <c r="G239" s="129"/>
      <c r="H239" s="2"/>
      <c r="I239" s="130"/>
      <c r="J239" s="2"/>
      <c r="K239" s="129"/>
      <c r="L239" s="129"/>
      <c r="M239" s="129"/>
      <c r="N239" s="131"/>
      <c r="O239" s="129"/>
      <c r="P239" s="129"/>
      <c r="Q239" s="132"/>
      <c r="R239" s="133"/>
      <c r="S239" s="26"/>
      <c r="T239" s="105"/>
      <c r="U239" s="64"/>
      <c r="V239" s="65"/>
      <c r="W239" s="64"/>
      <c r="X239" s="64"/>
      <c r="Y239" s="64"/>
      <c r="Z239" s="64"/>
      <c r="AA239" s="24"/>
      <c r="AB239" s="24"/>
      <c r="AC239" s="24"/>
      <c r="AD239" s="24"/>
    </row>
    <row r="240" spans="1:30">
      <c r="A240" s="141"/>
      <c r="B240" s="172"/>
      <c r="C240" s="173"/>
      <c r="D240" s="174"/>
      <c r="E240" s="174"/>
      <c r="F240" s="128"/>
      <c r="G240" s="129"/>
      <c r="H240" s="2"/>
      <c r="I240" s="130"/>
      <c r="J240" s="2"/>
      <c r="K240" s="129"/>
      <c r="L240" s="129"/>
      <c r="M240" s="129"/>
      <c r="N240" s="131"/>
      <c r="O240" s="129"/>
      <c r="P240" s="129"/>
      <c r="Q240" s="129"/>
      <c r="R240" s="133"/>
      <c r="S240" s="26"/>
      <c r="T240" s="105"/>
      <c r="U240" s="64"/>
      <c r="V240" s="65"/>
      <c r="W240" s="64"/>
      <c r="X240" s="64"/>
      <c r="Y240" s="64"/>
      <c r="Z240" s="64"/>
      <c r="AA240" s="24"/>
      <c r="AB240" s="24"/>
      <c r="AC240" s="24"/>
      <c r="AD240" s="24"/>
    </row>
    <row r="241" spans="1:30">
      <c r="A241" s="141"/>
      <c r="B241" s="172"/>
      <c r="C241" s="173"/>
      <c r="D241" s="174"/>
      <c r="E241" s="174"/>
      <c r="F241" s="128"/>
      <c r="G241" s="129"/>
      <c r="H241" s="2"/>
      <c r="I241" s="130"/>
      <c r="J241" s="2"/>
      <c r="K241" s="129"/>
      <c r="L241" s="129"/>
      <c r="M241" s="129"/>
      <c r="N241" s="131"/>
      <c r="O241" s="129"/>
      <c r="P241" s="129"/>
      <c r="Q241" s="129"/>
      <c r="R241" s="133"/>
      <c r="S241" s="26"/>
      <c r="T241" s="105"/>
      <c r="U241" s="64"/>
      <c r="V241" s="65"/>
      <c r="W241" s="64"/>
      <c r="X241" s="64"/>
      <c r="Y241" s="64"/>
      <c r="Z241" s="64"/>
      <c r="AA241" s="24"/>
      <c r="AB241" s="24"/>
      <c r="AC241" s="24"/>
      <c r="AD241" s="24"/>
    </row>
    <row r="242" spans="1:30">
      <c r="A242" s="141"/>
      <c r="B242" s="172"/>
      <c r="C242" s="173"/>
      <c r="D242" s="174"/>
      <c r="E242" s="174"/>
      <c r="F242" s="128"/>
      <c r="G242" s="129"/>
      <c r="H242" s="2"/>
      <c r="I242" s="130"/>
      <c r="J242" s="2"/>
      <c r="K242" s="129"/>
      <c r="L242" s="129"/>
      <c r="M242" s="129"/>
      <c r="N242" s="131"/>
      <c r="O242" s="129"/>
      <c r="P242" s="129"/>
      <c r="Q242" s="129"/>
      <c r="R242" s="133"/>
      <c r="S242" s="26"/>
      <c r="T242" s="105"/>
      <c r="U242" s="64"/>
      <c r="V242" s="65"/>
      <c r="W242" s="64"/>
      <c r="X242" s="64"/>
      <c r="Y242" s="64"/>
      <c r="Z242" s="64"/>
      <c r="AA242" s="24"/>
      <c r="AB242" s="24"/>
      <c r="AC242" s="24"/>
      <c r="AD242" s="24"/>
    </row>
    <row r="243" spans="1:30">
      <c r="A243" s="141"/>
      <c r="B243" s="172"/>
      <c r="C243" s="173"/>
      <c r="D243" s="174"/>
      <c r="E243" s="174"/>
      <c r="F243" s="128"/>
      <c r="G243" s="129"/>
      <c r="H243" s="2"/>
      <c r="I243" s="130"/>
      <c r="J243" s="2"/>
      <c r="K243" s="129"/>
      <c r="L243" s="129"/>
      <c r="M243" s="129"/>
      <c r="N243" s="131"/>
      <c r="O243" s="129"/>
      <c r="P243" s="129"/>
      <c r="Q243" s="129"/>
      <c r="R243" s="133"/>
      <c r="S243" s="26"/>
      <c r="T243" s="105"/>
      <c r="U243" s="64"/>
      <c r="V243" s="65"/>
      <c r="W243" s="64"/>
      <c r="X243" s="64"/>
      <c r="Y243" s="64"/>
      <c r="Z243" s="64"/>
      <c r="AA243" s="24"/>
      <c r="AB243" s="24"/>
      <c r="AC243" s="24"/>
      <c r="AD243" s="24"/>
    </row>
    <row r="244" spans="1:30">
      <c r="A244" s="141"/>
      <c r="B244" s="172"/>
      <c r="C244" s="173"/>
      <c r="D244" s="174"/>
      <c r="E244" s="174"/>
      <c r="F244" s="128"/>
      <c r="G244" s="129"/>
      <c r="H244" s="2"/>
      <c r="I244" s="130"/>
      <c r="J244" s="2"/>
      <c r="K244" s="129"/>
      <c r="L244" s="129"/>
      <c r="M244" s="129"/>
      <c r="N244" s="131"/>
      <c r="O244" s="129"/>
      <c r="P244" s="129"/>
      <c r="Q244" s="129"/>
      <c r="R244" s="133"/>
      <c r="S244" s="26"/>
      <c r="T244" s="105"/>
      <c r="U244" s="64"/>
      <c r="V244" s="65"/>
      <c r="W244" s="64"/>
      <c r="X244" s="64"/>
      <c r="Y244" s="64"/>
      <c r="Z244" s="64"/>
      <c r="AA244" s="24"/>
      <c r="AB244" s="24"/>
      <c r="AC244" s="24"/>
      <c r="AD244" s="24"/>
    </row>
    <row r="245" spans="1:30">
      <c r="A245" s="141"/>
      <c r="B245" s="172"/>
      <c r="C245" s="173"/>
      <c r="D245" s="174"/>
      <c r="E245" s="174"/>
      <c r="F245" s="128"/>
      <c r="G245" s="129"/>
      <c r="H245" s="2"/>
      <c r="I245" s="130"/>
      <c r="J245" s="2"/>
      <c r="K245" s="129"/>
      <c r="L245" s="129"/>
      <c r="M245" s="129"/>
      <c r="N245" s="131"/>
      <c r="O245" s="129"/>
      <c r="P245" s="129"/>
      <c r="Q245" s="129"/>
      <c r="R245" s="133"/>
      <c r="S245" s="26"/>
      <c r="T245" s="105"/>
      <c r="U245" s="64"/>
      <c r="V245" s="65"/>
      <c r="W245" s="64"/>
      <c r="X245" s="64"/>
      <c r="Y245" s="64"/>
      <c r="Z245" s="64"/>
      <c r="AA245" s="24"/>
      <c r="AB245" s="24"/>
      <c r="AC245" s="24"/>
      <c r="AD245" s="24"/>
    </row>
    <row r="246" spans="1:30">
      <c r="A246" s="141"/>
      <c r="B246" s="172"/>
      <c r="C246" s="173"/>
      <c r="D246" s="174"/>
      <c r="E246" s="174"/>
      <c r="F246" s="128"/>
      <c r="G246" s="129"/>
      <c r="H246" s="2"/>
      <c r="I246" s="130"/>
      <c r="J246" s="2"/>
      <c r="K246" s="129"/>
      <c r="L246" s="129"/>
      <c r="M246" s="129"/>
      <c r="N246" s="131"/>
      <c r="O246" s="129"/>
      <c r="P246" s="129"/>
      <c r="Q246" s="129"/>
      <c r="R246" s="133"/>
      <c r="S246" s="26"/>
      <c r="T246" s="105"/>
      <c r="U246" s="64"/>
      <c r="V246" s="65"/>
      <c r="W246" s="64"/>
      <c r="X246" s="64"/>
      <c r="Y246" s="64"/>
      <c r="Z246" s="64"/>
      <c r="AA246" s="24"/>
      <c r="AB246" s="24"/>
      <c r="AC246" s="24"/>
      <c r="AD246" s="24"/>
    </row>
    <row r="247" spans="1:30">
      <c r="A247" s="141"/>
      <c r="B247" s="172"/>
      <c r="C247" s="173"/>
      <c r="D247" s="174"/>
      <c r="E247" s="174"/>
      <c r="F247" s="128"/>
      <c r="G247" s="129"/>
      <c r="H247" s="2"/>
      <c r="I247" s="130"/>
      <c r="J247" s="2"/>
      <c r="K247" s="129"/>
      <c r="L247" s="129"/>
      <c r="M247" s="129"/>
      <c r="N247" s="131"/>
      <c r="O247" s="129"/>
      <c r="P247" s="129"/>
      <c r="Q247" s="129"/>
      <c r="R247" s="133"/>
      <c r="S247" s="26"/>
      <c r="T247" s="105"/>
      <c r="U247" s="64"/>
      <c r="V247" s="65"/>
      <c r="W247" s="64"/>
      <c r="X247" s="64"/>
      <c r="Y247" s="64"/>
      <c r="Z247" s="64"/>
      <c r="AA247" s="24"/>
      <c r="AB247" s="24"/>
      <c r="AC247" s="24"/>
      <c r="AD247" s="24"/>
    </row>
    <row r="248" spans="1:30">
      <c r="A248" s="141"/>
      <c r="B248" s="172"/>
      <c r="C248" s="173"/>
      <c r="D248" s="174"/>
      <c r="E248" s="174"/>
      <c r="F248" s="128"/>
      <c r="G248" s="129"/>
      <c r="H248" s="2"/>
      <c r="I248" s="130"/>
      <c r="J248" s="2"/>
      <c r="K248" s="129"/>
      <c r="L248" s="129"/>
      <c r="M248" s="129"/>
      <c r="N248" s="131"/>
      <c r="O248" s="129"/>
      <c r="P248" s="129"/>
      <c r="Q248" s="129"/>
      <c r="R248" s="133"/>
      <c r="S248" s="26"/>
      <c r="T248" s="105"/>
      <c r="U248" s="64"/>
      <c r="V248" s="65"/>
      <c r="W248" s="64"/>
      <c r="X248" s="64"/>
      <c r="Y248" s="64"/>
      <c r="Z248" s="64"/>
      <c r="AA248" s="24"/>
      <c r="AB248" s="24"/>
      <c r="AC248" s="24"/>
      <c r="AD248" s="24"/>
    </row>
    <row r="249" spans="1:30">
      <c r="A249" s="141"/>
      <c r="B249" s="172"/>
      <c r="C249" s="173"/>
      <c r="D249" s="174"/>
      <c r="E249" s="174"/>
      <c r="F249" s="128"/>
      <c r="G249" s="129"/>
      <c r="H249" s="2"/>
      <c r="I249" s="130"/>
      <c r="J249" s="2"/>
      <c r="K249" s="129"/>
      <c r="L249" s="129"/>
      <c r="M249" s="129"/>
      <c r="N249" s="131"/>
      <c r="O249" s="129"/>
      <c r="P249" s="129"/>
      <c r="Q249" s="129"/>
      <c r="R249" s="133"/>
      <c r="S249" s="26"/>
      <c r="T249" s="105"/>
      <c r="U249" s="64"/>
      <c r="V249" s="65"/>
      <c r="W249" s="64"/>
      <c r="X249" s="64"/>
      <c r="Y249" s="64"/>
      <c r="Z249" s="64"/>
      <c r="AA249" s="24"/>
      <c r="AB249" s="24"/>
      <c r="AC249" s="24"/>
      <c r="AD249" s="24"/>
    </row>
    <row r="250" spans="1:30">
      <c r="A250" s="141"/>
      <c r="B250" s="172"/>
      <c r="C250" s="173"/>
      <c r="D250" s="174"/>
      <c r="E250" s="174"/>
      <c r="F250" s="128"/>
      <c r="G250" s="129"/>
      <c r="H250" s="2"/>
      <c r="I250" s="130"/>
      <c r="J250" s="2"/>
      <c r="K250" s="129"/>
      <c r="L250" s="129"/>
      <c r="M250" s="129"/>
      <c r="N250" s="131"/>
      <c r="O250" s="129"/>
      <c r="P250" s="129"/>
      <c r="Q250" s="129"/>
      <c r="R250" s="133"/>
      <c r="S250" s="26"/>
      <c r="T250" s="105"/>
      <c r="U250" s="64"/>
      <c r="V250" s="65"/>
      <c r="W250" s="64"/>
      <c r="X250" s="64"/>
      <c r="Y250" s="64"/>
      <c r="Z250" s="64"/>
      <c r="AA250" s="24"/>
      <c r="AB250" s="24"/>
      <c r="AC250" s="24"/>
      <c r="AD250" s="24"/>
    </row>
    <row r="251" spans="1:30">
      <c r="A251" s="141"/>
      <c r="B251" s="172"/>
      <c r="C251" s="173"/>
      <c r="D251" s="174"/>
      <c r="E251" s="174"/>
      <c r="F251" s="128"/>
      <c r="G251" s="129"/>
      <c r="H251" s="2"/>
      <c r="I251" s="130"/>
      <c r="J251" s="2"/>
      <c r="K251" s="129"/>
      <c r="L251" s="129"/>
      <c r="M251" s="129"/>
      <c r="N251" s="131"/>
      <c r="O251" s="129"/>
      <c r="P251" s="129"/>
      <c r="Q251" s="129"/>
      <c r="R251" s="133"/>
      <c r="S251" s="26"/>
      <c r="T251" s="105"/>
      <c r="U251" s="64"/>
      <c r="V251" s="65"/>
      <c r="W251" s="64"/>
      <c r="X251" s="64"/>
      <c r="Y251" s="64"/>
      <c r="Z251" s="64"/>
      <c r="AA251" s="24"/>
      <c r="AB251" s="24"/>
      <c r="AC251" s="24"/>
      <c r="AD251" s="24"/>
    </row>
    <row r="252" spans="1:30">
      <c r="A252" s="141"/>
      <c r="B252" s="172"/>
      <c r="C252" s="173"/>
      <c r="D252" s="174"/>
      <c r="E252" s="174"/>
      <c r="F252" s="128"/>
      <c r="G252" s="129"/>
      <c r="H252" s="2"/>
      <c r="I252" s="130"/>
      <c r="J252" s="2"/>
      <c r="K252" s="129"/>
      <c r="L252" s="129"/>
      <c r="M252" s="129"/>
      <c r="N252" s="131"/>
      <c r="O252" s="129"/>
      <c r="P252" s="129"/>
      <c r="Q252" s="129"/>
      <c r="R252" s="133"/>
      <c r="S252" s="26"/>
      <c r="T252" s="105"/>
      <c r="U252" s="64"/>
      <c r="V252" s="65"/>
      <c r="W252" s="64"/>
      <c r="X252" s="64"/>
      <c r="Y252" s="64"/>
      <c r="Z252" s="64"/>
      <c r="AA252" s="24"/>
      <c r="AB252" s="24"/>
      <c r="AC252" s="24"/>
      <c r="AD252" s="24"/>
    </row>
    <row r="253" spans="1:30">
      <c r="A253" s="141"/>
      <c r="B253" s="172"/>
      <c r="C253" s="173"/>
      <c r="D253" s="174"/>
      <c r="E253" s="174"/>
      <c r="F253" s="128"/>
      <c r="G253" s="129"/>
      <c r="H253" s="2"/>
      <c r="I253" s="130"/>
      <c r="J253" s="2"/>
      <c r="K253" s="129"/>
      <c r="L253" s="129"/>
      <c r="M253" s="129"/>
      <c r="N253" s="131"/>
      <c r="O253" s="129"/>
      <c r="P253" s="129"/>
      <c r="Q253" s="129"/>
      <c r="R253" s="133"/>
      <c r="S253" s="26"/>
      <c r="T253" s="105"/>
      <c r="U253" s="64"/>
      <c r="V253" s="65"/>
      <c r="W253" s="64"/>
      <c r="X253" s="64"/>
      <c r="Y253" s="64"/>
      <c r="Z253" s="64"/>
      <c r="AA253" s="24"/>
      <c r="AB253" s="24"/>
      <c r="AC253" s="24"/>
      <c r="AD253" s="24"/>
    </row>
    <row r="254" spans="1:30">
      <c r="A254" s="141"/>
      <c r="B254" s="172"/>
      <c r="C254" s="173"/>
      <c r="D254" s="174"/>
      <c r="E254" s="174"/>
      <c r="F254" s="128"/>
      <c r="G254" s="129"/>
      <c r="H254" s="2"/>
      <c r="I254" s="130"/>
      <c r="J254" s="2"/>
      <c r="K254" s="129"/>
      <c r="L254" s="129"/>
      <c r="M254" s="129"/>
      <c r="N254" s="131"/>
      <c r="O254" s="129"/>
      <c r="P254" s="129"/>
      <c r="Q254" s="129"/>
      <c r="R254" s="133"/>
      <c r="S254" s="26"/>
      <c r="T254" s="105"/>
      <c r="U254" s="64"/>
      <c r="V254" s="65"/>
      <c r="W254" s="64"/>
      <c r="X254" s="64"/>
      <c r="Y254" s="64"/>
      <c r="Z254" s="64"/>
      <c r="AA254" s="24"/>
      <c r="AB254" s="24"/>
      <c r="AC254" s="24"/>
      <c r="AD254" s="24"/>
    </row>
    <row r="255" spans="1:30">
      <c r="A255" s="141"/>
      <c r="B255" s="172"/>
      <c r="C255" s="173"/>
      <c r="D255" s="174"/>
      <c r="E255" s="174"/>
      <c r="F255" s="128"/>
      <c r="G255" s="129"/>
      <c r="H255" s="2"/>
      <c r="I255" s="130"/>
      <c r="J255" s="2"/>
      <c r="K255" s="129"/>
      <c r="L255" s="129"/>
      <c r="M255" s="129"/>
      <c r="N255" s="131"/>
      <c r="O255" s="129"/>
      <c r="P255" s="129"/>
      <c r="Q255" s="129"/>
      <c r="R255" s="133"/>
      <c r="S255" s="26"/>
      <c r="T255" s="105"/>
      <c r="U255" s="64"/>
      <c r="V255" s="65"/>
      <c r="W255" s="64"/>
      <c r="X255" s="64"/>
      <c r="Y255" s="64"/>
      <c r="Z255" s="64"/>
      <c r="AA255" s="24"/>
      <c r="AB255" s="24"/>
      <c r="AC255" s="24"/>
      <c r="AD255" s="24"/>
    </row>
    <row r="256" spans="1:30">
      <c r="A256" s="141"/>
      <c r="B256" s="172"/>
      <c r="C256" s="173"/>
      <c r="D256" s="174"/>
      <c r="E256" s="174"/>
      <c r="F256" s="128"/>
      <c r="G256" s="129"/>
      <c r="H256" s="2"/>
      <c r="I256" s="130"/>
      <c r="J256" s="2"/>
      <c r="K256" s="129"/>
      <c r="L256" s="129"/>
      <c r="M256" s="129"/>
      <c r="N256" s="131"/>
      <c r="O256" s="129"/>
      <c r="P256" s="129"/>
      <c r="Q256" s="129"/>
      <c r="R256" s="133"/>
      <c r="S256" s="26"/>
      <c r="T256" s="105"/>
      <c r="U256" s="64"/>
      <c r="V256" s="65"/>
      <c r="W256" s="64"/>
      <c r="X256" s="64"/>
      <c r="Y256" s="64"/>
      <c r="Z256" s="64"/>
      <c r="AA256" s="24"/>
      <c r="AB256" s="24"/>
      <c r="AC256" s="24"/>
      <c r="AD256" s="24"/>
    </row>
    <row r="257" spans="1:30">
      <c r="A257" s="141"/>
      <c r="B257" s="172"/>
      <c r="C257" s="173"/>
      <c r="D257" s="174"/>
      <c r="E257" s="174"/>
      <c r="F257" s="128"/>
      <c r="G257" s="129"/>
      <c r="H257" s="2"/>
      <c r="I257" s="130"/>
      <c r="J257" s="2"/>
      <c r="K257" s="129"/>
      <c r="L257" s="129"/>
      <c r="M257" s="129"/>
      <c r="N257" s="131"/>
      <c r="O257" s="129"/>
      <c r="P257" s="129"/>
      <c r="Q257" s="129"/>
      <c r="R257" s="133"/>
      <c r="S257" s="26"/>
      <c r="T257" s="105"/>
      <c r="U257" s="64"/>
      <c r="V257" s="65"/>
      <c r="W257" s="64"/>
      <c r="X257" s="64"/>
      <c r="Y257" s="64"/>
      <c r="Z257" s="64"/>
      <c r="AA257" s="24"/>
      <c r="AB257" s="24"/>
      <c r="AC257" s="24"/>
      <c r="AD257" s="24"/>
    </row>
    <row r="258" spans="1:30">
      <c r="A258" s="141"/>
      <c r="B258" s="172"/>
      <c r="C258" s="173"/>
      <c r="D258" s="174"/>
      <c r="E258" s="174"/>
      <c r="F258" s="128"/>
      <c r="G258" s="129"/>
      <c r="H258" s="2"/>
      <c r="I258" s="130"/>
      <c r="J258" s="2"/>
      <c r="K258" s="129"/>
      <c r="L258" s="129"/>
      <c r="M258" s="129"/>
      <c r="N258" s="131"/>
      <c r="O258" s="129"/>
      <c r="P258" s="129"/>
      <c r="Q258" s="129"/>
      <c r="R258" s="133"/>
      <c r="S258" s="26"/>
      <c r="T258" s="105"/>
      <c r="U258" s="64"/>
      <c r="V258" s="65"/>
      <c r="W258" s="64"/>
      <c r="X258" s="64"/>
      <c r="Y258" s="64"/>
      <c r="Z258" s="64"/>
      <c r="AA258" s="24"/>
      <c r="AB258" s="24"/>
      <c r="AC258" s="24"/>
      <c r="AD258" s="24"/>
    </row>
    <row r="259" spans="1:30">
      <c r="A259" s="141"/>
      <c r="B259" s="172"/>
      <c r="C259" s="173"/>
      <c r="D259" s="174"/>
      <c r="E259" s="174"/>
      <c r="F259" s="128"/>
      <c r="G259" s="129"/>
      <c r="H259" s="2"/>
      <c r="I259" s="130"/>
      <c r="J259" s="2"/>
      <c r="K259" s="129"/>
      <c r="L259" s="129"/>
      <c r="M259" s="129"/>
      <c r="N259" s="131"/>
      <c r="O259" s="129"/>
      <c r="P259" s="129"/>
      <c r="Q259" s="129"/>
      <c r="R259" s="133"/>
      <c r="S259" s="26"/>
      <c r="T259" s="105"/>
      <c r="U259" s="64"/>
      <c r="V259" s="65"/>
      <c r="W259" s="64"/>
      <c r="X259" s="64"/>
      <c r="Y259" s="64"/>
      <c r="Z259" s="64"/>
      <c r="AA259" s="24"/>
      <c r="AB259" s="24"/>
      <c r="AC259" s="24"/>
      <c r="AD259" s="24"/>
    </row>
    <row r="260" spans="1:30">
      <c r="A260" s="141"/>
      <c r="B260" s="172"/>
      <c r="C260" s="173"/>
      <c r="D260" s="174"/>
      <c r="E260" s="174"/>
      <c r="F260" s="128"/>
      <c r="G260" s="129"/>
      <c r="H260" s="2"/>
      <c r="I260" s="130"/>
      <c r="J260" s="2"/>
      <c r="K260" s="129"/>
      <c r="L260" s="129"/>
      <c r="M260" s="129"/>
      <c r="N260" s="131"/>
      <c r="O260" s="129"/>
      <c r="P260" s="129"/>
      <c r="Q260" s="129"/>
      <c r="R260" s="133"/>
      <c r="S260" s="26"/>
      <c r="T260" s="105"/>
      <c r="U260" s="64"/>
      <c r="V260" s="65"/>
      <c r="W260" s="64"/>
      <c r="X260" s="64"/>
      <c r="Y260" s="64"/>
      <c r="Z260" s="64"/>
      <c r="AA260" s="24"/>
      <c r="AB260" s="24"/>
      <c r="AC260" s="24"/>
      <c r="AD260" s="24"/>
    </row>
    <row r="261" spans="1:30">
      <c r="A261" s="141"/>
      <c r="B261" s="172"/>
      <c r="C261" s="173"/>
      <c r="D261" s="174"/>
      <c r="E261" s="174"/>
      <c r="F261" s="128"/>
      <c r="G261" s="129"/>
      <c r="H261" s="2"/>
      <c r="I261" s="130"/>
      <c r="J261" s="2"/>
      <c r="K261" s="129"/>
      <c r="L261" s="129"/>
      <c r="M261" s="129"/>
      <c r="N261" s="131"/>
      <c r="O261" s="129"/>
      <c r="P261" s="129"/>
      <c r="Q261" s="129"/>
      <c r="R261" s="133"/>
      <c r="S261" s="26"/>
      <c r="T261" s="105"/>
      <c r="U261" s="64"/>
      <c r="V261" s="65"/>
      <c r="W261" s="64"/>
      <c r="X261" s="64"/>
      <c r="Y261" s="64"/>
      <c r="Z261" s="64"/>
      <c r="AA261" s="24"/>
      <c r="AB261" s="24"/>
      <c r="AC261" s="24"/>
      <c r="AD261" s="24"/>
    </row>
    <row r="262" spans="1:30">
      <c r="A262" s="141"/>
      <c r="B262" s="172"/>
      <c r="C262" s="173"/>
      <c r="D262" s="174"/>
      <c r="E262" s="174"/>
      <c r="F262" s="128"/>
      <c r="G262" s="129"/>
      <c r="H262" s="2"/>
      <c r="I262" s="130"/>
      <c r="J262" s="2"/>
      <c r="K262" s="129"/>
      <c r="L262" s="129"/>
      <c r="M262" s="129"/>
      <c r="N262" s="131"/>
      <c r="O262" s="129"/>
      <c r="P262" s="129"/>
      <c r="Q262" s="129"/>
      <c r="R262" s="133"/>
      <c r="S262" s="26"/>
      <c r="T262" s="105"/>
      <c r="U262" s="64"/>
      <c r="V262" s="65"/>
      <c r="W262" s="64"/>
      <c r="X262" s="64"/>
      <c r="Y262" s="64"/>
      <c r="Z262" s="64"/>
      <c r="AA262" s="24"/>
      <c r="AB262" s="24"/>
      <c r="AC262" s="24"/>
      <c r="AD262" s="24"/>
    </row>
    <row r="263" spans="1:30">
      <c r="A263" s="141"/>
      <c r="B263" s="172"/>
      <c r="C263" s="173"/>
      <c r="D263" s="174"/>
      <c r="E263" s="174"/>
      <c r="F263" s="128"/>
      <c r="G263" s="129"/>
      <c r="H263" s="2"/>
      <c r="I263" s="130"/>
      <c r="J263" s="2"/>
      <c r="K263" s="129"/>
      <c r="L263" s="129"/>
      <c r="M263" s="129"/>
      <c r="N263" s="131"/>
      <c r="O263" s="129"/>
      <c r="P263" s="129"/>
      <c r="Q263" s="129"/>
      <c r="R263" s="133"/>
      <c r="S263" s="26"/>
      <c r="T263" s="105"/>
      <c r="U263" s="64"/>
      <c r="V263" s="65"/>
      <c r="W263" s="64"/>
      <c r="X263" s="64"/>
      <c r="Y263" s="64"/>
      <c r="Z263" s="64"/>
      <c r="AA263" s="24"/>
      <c r="AB263" s="24"/>
      <c r="AC263" s="24"/>
      <c r="AD263" s="24"/>
    </row>
    <row r="264" spans="1:30">
      <c r="A264" s="141"/>
      <c r="B264" s="172"/>
      <c r="C264" s="173"/>
      <c r="D264" s="174"/>
      <c r="E264" s="174"/>
      <c r="F264" s="128"/>
      <c r="G264" s="129"/>
      <c r="H264" s="2"/>
      <c r="I264" s="130"/>
      <c r="J264" s="2"/>
      <c r="K264" s="129"/>
      <c r="L264" s="129"/>
      <c r="M264" s="129"/>
      <c r="N264" s="131"/>
      <c r="O264" s="129"/>
      <c r="P264" s="129"/>
      <c r="Q264" s="129"/>
      <c r="R264" s="133"/>
      <c r="S264" s="26"/>
      <c r="T264" s="105"/>
      <c r="U264" s="64"/>
      <c r="V264" s="65"/>
      <c r="W264" s="64"/>
      <c r="X264" s="64"/>
      <c r="Y264" s="64"/>
      <c r="Z264" s="64"/>
      <c r="AA264" s="24"/>
      <c r="AB264" s="24"/>
      <c r="AC264" s="24"/>
      <c r="AD264" s="24"/>
    </row>
    <row r="265" spans="1:30">
      <c r="A265" s="24"/>
      <c r="B265" s="24"/>
      <c r="C265" s="24"/>
      <c r="D265" s="26"/>
      <c r="E265" s="127"/>
      <c r="F265" s="128"/>
      <c r="G265" s="129"/>
      <c r="H265" s="2"/>
      <c r="I265" s="130"/>
      <c r="J265" s="2"/>
      <c r="K265" s="129"/>
      <c r="L265" s="129"/>
      <c r="M265" s="129"/>
      <c r="N265" s="131"/>
      <c r="O265" s="129"/>
      <c r="P265" s="129"/>
      <c r="Q265" s="129"/>
      <c r="R265" s="133"/>
      <c r="S265" s="26"/>
      <c r="T265" s="105"/>
      <c r="U265" s="64"/>
      <c r="V265" s="65"/>
      <c r="W265" s="64"/>
      <c r="X265" s="64"/>
      <c r="Y265" s="64"/>
      <c r="Z265" s="64"/>
      <c r="AA265" s="24"/>
      <c r="AB265" s="24"/>
      <c r="AC265" s="24"/>
      <c r="AD265" s="24"/>
    </row>
    <row r="266" spans="1:30">
      <c r="A266" s="24"/>
      <c r="B266" s="24"/>
      <c r="C266" s="24"/>
      <c r="D266" s="26"/>
      <c r="E266" s="127"/>
      <c r="F266" s="128"/>
      <c r="G266" s="129"/>
      <c r="H266" s="2"/>
      <c r="I266" s="130"/>
      <c r="J266" s="2"/>
      <c r="K266" s="129"/>
      <c r="L266" s="129"/>
      <c r="M266" s="129"/>
      <c r="N266" s="131"/>
      <c r="O266" s="129"/>
      <c r="P266" s="129"/>
      <c r="Q266" s="129"/>
      <c r="R266" s="133"/>
      <c r="S266" s="26"/>
      <c r="T266" s="105"/>
      <c r="U266" s="64"/>
      <c r="V266" s="65"/>
      <c r="W266" s="64"/>
      <c r="X266" s="64"/>
      <c r="Y266" s="64"/>
      <c r="Z266" s="64"/>
      <c r="AA266" s="24"/>
      <c r="AB266" s="24"/>
      <c r="AC266" s="24"/>
      <c r="AD266" s="24"/>
    </row>
    <row r="267" spans="1:30">
      <c r="A267" s="24"/>
      <c r="B267" s="24"/>
      <c r="C267" s="24"/>
      <c r="D267" s="26"/>
      <c r="E267" s="127"/>
      <c r="F267" s="128"/>
      <c r="G267" s="129"/>
      <c r="H267" s="2"/>
      <c r="I267" s="130"/>
      <c r="J267" s="2"/>
      <c r="K267" s="129"/>
      <c r="L267" s="129"/>
      <c r="M267" s="129"/>
      <c r="N267" s="131"/>
      <c r="O267" s="129"/>
      <c r="P267" s="129"/>
      <c r="Q267" s="129"/>
      <c r="R267" s="133"/>
      <c r="S267" s="26"/>
      <c r="T267" s="105"/>
      <c r="U267" s="64"/>
      <c r="V267" s="65"/>
      <c r="W267" s="64"/>
      <c r="X267" s="64"/>
      <c r="Y267" s="64"/>
      <c r="Z267" s="64"/>
      <c r="AA267" s="24"/>
      <c r="AB267" s="24"/>
      <c r="AC267" s="24"/>
      <c r="AD267" s="24"/>
    </row>
    <row r="268" spans="1:30">
      <c r="A268" s="24"/>
      <c r="B268" s="24"/>
      <c r="C268" s="24"/>
      <c r="D268" s="26"/>
      <c r="E268" s="127"/>
      <c r="F268" s="128"/>
      <c r="G268" s="129"/>
      <c r="H268" s="2"/>
      <c r="I268" s="130"/>
      <c r="J268" s="2"/>
      <c r="K268" s="129"/>
      <c r="L268" s="129"/>
      <c r="M268" s="129"/>
      <c r="N268" s="131"/>
      <c r="O268" s="129"/>
      <c r="P268" s="129"/>
      <c r="Q268" s="129"/>
      <c r="R268" s="133"/>
      <c r="S268" s="26"/>
      <c r="T268" s="105"/>
      <c r="U268" s="64"/>
      <c r="V268" s="65"/>
      <c r="W268" s="64"/>
      <c r="X268" s="64"/>
      <c r="Y268" s="64"/>
      <c r="Z268" s="64"/>
      <c r="AA268" s="24"/>
      <c r="AB268" s="24"/>
      <c r="AC268" s="24"/>
      <c r="AD268" s="24"/>
    </row>
    <row r="269" spans="1:30">
      <c r="A269" s="24"/>
      <c r="B269" s="24"/>
      <c r="C269" s="24"/>
      <c r="D269" s="26"/>
      <c r="E269" s="127"/>
      <c r="F269" s="128"/>
      <c r="G269" s="129"/>
      <c r="H269" s="2"/>
      <c r="I269" s="130"/>
      <c r="J269" s="2"/>
      <c r="K269" s="129"/>
      <c r="L269" s="129"/>
      <c r="M269" s="129"/>
      <c r="N269" s="131"/>
      <c r="O269" s="129"/>
      <c r="P269" s="129"/>
      <c r="Q269" s="129"/>
      <c r="R269" s="133"/>
      <c r="S269" s="26"/>
      <c r="T269" s="105"/>
      <c r="U269" s="64"/>
      <c r="V269" s="65"/>
      <c r="W269" s="64"/>
      <c r="X269" s="64"/>
      <c r="Y269" s="64"/>
      <c r="Z269" s="64"/>
      <c r="AA269" s="24"/>
      <c r="AB269" s="24"/>
      <c r="AC269" s="24"/>
      <c r="AD269" s="24"/>
    </row>
    <row r="270" spans="1:30">
      <c r="A270" s="24"/>
      <c r="B270" s="24"/>
      <c r="C270" s="24"/>
      <c r="D270" s="26"/>
      <c r="E270" s="127"/>
      <c r="F270" s="128"/>
      <c r="G270" s="129"/>
      <c r="H270" s="2"/>
      <c r="I270" s="130"/>
      <c r="J270" s="2"/>
      <c r="K270" s="129"/>
      <c r="L270" s="129"/>
      <c r="M270" s="129"/>
      <c r="N270" s="131"/>
      <c r="O270" s="129"/>
      <c r="P270" s="129"/>
      <c r="Q270" s="129"/>
      <c r="R270" s="133"/>
      <c r="S270" s="26"/>
      <c r="T270" s="105"/>
      <c r="U270" s="64"/>
      <c r="V270" s="65"/>
      <c r="W270" s="64"/>
      <c r="X270" s="64"/>
      <c r="Y270" s="64"/>
      <c r="Z270" s="64"/>
      <c r="AA270" s="24"/>
      <c r="AB270" s="24"/>
      <c r="AC270" s="24"/>
      <c r="AD270" s="24"/>
    </row>
    <row r="271" spans="1:30">
      <c r="A271" s="24"/>
      <c r="B271" s="24"/>
      <c r="C271" s="24"/>
      <c r="D271" s="26"/>
      <c r="E271" s="127"/>
      <c r="F271" s="128"/>
      <c r="G271" s="129"/>
      <c r="H271" s="2"/>
      <c r="I271" s="130"/>
      <c r="J271" s="2"/>
      <c r="K271" s="129"/>
      <c r="L271" s="129"/>
      <c r="M271" s="129"/>
      <c r="N271" s="131"/>
      <c r="O271" s="129"/>
      <c r="P271" s="129"/>
      <c r="Q271" s="129"/>
      <c r="R271" s="133"/>
      <c r="S271" s="26"/>
      <c r="T271" s="105"/>
      <c r="U271" s="64"/>
      <c r="V271" s="65"/>
      <c r="W271" s="64"/>
      <c r="X271" s="64"/>
      <c r="Y271" s="64"/>
      <c r="Z271" s="64"/>
      <c r="AA271" s="24"/>
      <c r="AB271" s="24"/>
      <c r="AC271" s="24"/>
      <c r="AD271" s="24"/>
    </row>
    <row r="272" spans="1:30" ht="45.75" customHeight="1">
      <c r="A272" s="24"/>
      <c r="B272" s="48" t="s">
        <v>1</v>
      </c>
      <c r="C272" s="49" t="s">
        <v>0</v>
      </c>
      <c r="D272" s="49" t="s">
        <v>2</v>
      </c>
      <c r="E272" s="49" t="s">
        <v>3</v>
      </c>
      <c r="F272" s="49" t="s">
        <v>36</v>
      </c>
      <c r="G272" s="49" t="s">
        <v>432</v>
      </c>
      <c r="H272" s="49" t="s">
        <v>37</v>
      </c>
      <c r="I272" s="49" t="s">
        <v>433</v>
      </c>
      <c r="J272" s="49" t="s">
        <v>38</v>
      </c>
      <c r="K272" s="49" t="s">
        <v>434</v>
      </c>
      <c r="L272" s="49" t="s">
        <v>54</v>
      </c>
      <c r="M272" s="49" t="s">
        <v>50</v>
      </c>
      <c r="N272" s="49" t="s">
        <v>422</v>
      </c>
      <c r="O272" s="49" t="s">
        <v>423</v>
      </c>
      <c r="P272" s="49" t="s">
        <v>453</v>
      </c>
      <c r="Q272" s="49" t="s">
        <v>49</v>
      </c>
      <c r="R272" s="49" t="s">
        <v>47</v>
      </c>
      <c r="S272" s="26"/>
      <c r="T272" s="105"/>
      <c r="U272" s="64"/>
      <c r="V272" s="65"/>
      <c r="W272" s="64"/>
      <c r="X272" s="64"/>
      <c r="Y272" s="64"/>
      <c r="Z272" s="64"/>
      <c r="AA272" s="24"/>
      <c r="AB272" s="24"/>
      <c r="AC272" s="24"/>
      <c r="AD272" s="24"/>
    </row>
    <row r="273" spans="1:30" ht="7.5" customHeight="1">
      <c r="A273" s="24"/>
      <c r="B273" s="24"/>
      <c r="C273" s="24"/>
      <c r="D273" s="26"/>
      <c r="E273" s="127"/>
      <c r="F273" s="128"/>
      <c r="G273" s="129"/>
      <c r="H273" s="2"/>
      <c r="I273" s="130"/>
      <c r="J273" s="2"/>
      <c r="K273" s="129"/>
      <c r="L273" s="129"/>
      <c r="M273" s="129"/>
      <c r="N273" s="131"/>
      <c r="O273" s="129"/>
      <c r="P273" s="129"/>
      <c r="Q273" s="129"/>
      <c r="R273" s="133"/>
      <c r="S273" s="26"/>
      <c r="T273" s="105"/>
      <c r="U273" s="64"/>
      <c r="V273" s="65"/>
      <c r="W273" s="64"/>
      <c r="X273" s="64"/>
      <c r="Y273" s="64"/>
      <c r="Z273" s="64"/>
      <c r="AA273" s="24"/>
      <c r="AB273" s="24"/>
      <c r="AC273" s="24"/>
      <c r="AD273" s="24"/>
    </row>
    <row r="274" spans="1:30" ht="36.75" customHeight="1">
      <c r="A274" s="175" t="s">
        <v>248</v>
      </c>
      <c r="B274" s="74" t="s">
        <v>496</v>
      </c>
      <c r="C274" s="68" t="s">
        <v>247</v>
      </c>
      <c r="D274" s="68">
        <v>44380</v>
      </c>
      <c r="E274" s="68">
        <v>44329</v>
      </c>
      <c r="F274" s="68">
        <f>IF((D274&gt;E274),(D274-E274),(0))/1</f>
        <v>51</v>
      </c>
      <c r="G274" s="69">
        <f t="shared" si="97"/>
        <v>255</v>
      </c>
      <c r="H274" s="4">
        <f t="shared" si="98"/>
        <v>0</v>
      </c>
      <c r="I274" s="70">
        <f t="shared" si="99"/>
        <v>0</v>
      </c>
      <c r="J274" s="4">
        <f t="shared" si="113"/>
        <v>0</v>
      </c>
      <c r="K274" s="69">
        <f t="shared" si="100"/>
        <v>0</v>
      </c>
      <c r="L274" s="69">
        <f>(G274+I274+K274)*1</f>
        <v>255</v>
      </c>
      <c r="M274" s="69">
        <f t="shared" si="114"/>
        <v>255</v>
      </c>
      <c r="N274" s="71">
        <f>IF((Y274&gt;0),Y274,130)*1</f>
        <v>270</v>
      </c>
      <c r="O274" s="69">
        <f t="shared" si="115"/>
        <v>0</v>
      </c>
      <c r="P274" s="69">
        <v>0</v>
      </c>
      <c r="Q274" s="69">
        <f>IF((M274&gt;0),(M274+N274+P274),(Y274)+(P274))</f>
        <v>525</v>
      </c>
      <c r="R274" s="72" t="s">
        <v>48</v>
      </c>
      <c r="S274" s="26"/>
      <c r="T274" s="105"/>
      <c r="U274" s="64">
        <v>5</v>
      </c>
      <c r="V274" s="65">
        <v>5.04</v>
      </c>
      <c r="W274" s="64">
        <v>5.0999999999999996</v>
      </c>
      <c r="X274" s="64">
        <v>90</v>
      </c>
      <c r="Y274" s="64">
        <f>3*90</f>
        <v>270</v>
      </c>
      <c r="Z274" s="64">
        <v>850</v>
      </c>
      <c r="AA274" s="24"/>
      <c r="AB274" s="24"/>
      <c r="AC274" s="24"/>
      <c r="AD274" s="24"/>
    </row>
    <row r="275" spans="1:30">
      <c r="A275" s="24"/>
      <c r="B275" s="24"/>
      <c r="C275" s="24"/>
      <c r="D275" s="26"/>
      <c r="E275" s="26"/>
      <c r="F275" s="128"/>
      <c r="G275" s="129"/>
      <c r="H275" s="2"/>
      <c r="I275" s="130"/>
      <c r="J275" s="2"/>
      <c r="K275" s="129"/>
      <c r="L275" s="129"/>
      <c r="M275" s="129"/>
      <c r="N275" s="131"/>
      <c r="O275" s="129"/>
      <c r="P275" s="129"/>
      <c r="Q275" s="129"/>
      <c r="R275" s="133"/>
      <c r="S275" s="26"/>
      <c r="T275" s="105"/>
      <c r="U275" s="64"/>
      <c r="V275" s="65"/>
      <c r="W275" s="64"/>
      <c r="X275" s="64"/>
      <c r="Y275" s="64"/>
      <c r="Z275" s="64"/>
      <c r="AA275" s="24"/>
      <c r="AB275" s="24"/>
      <c r="AC275" s="24"/>
      <c r="AD275" s="24"/>
    </row>
    <row r="276" spans="1:30">
      <c r="A276" s="24"/>
      <c r="B276" s="24"/>
      <c r="C276" s="24"/>
      <c r="D276" s="26"/>
      <c r="E276" s="26"/>
      <c r="F276" s="128"/>
      <c r="G276" s="129"/>
      <c r="H276" s="2"/>
      <c r="I276" s="130"/>
      <c r="J276" s="2"/>
      <c r="K276" s="129"/>
      <c r="L276" s="129"/>
      <c r="M276" s="129"/>
      <c r="N276" s="131"/>
      <c r="O276" s="129"/>
      <c r="P276" s="129"/>
      <c r="Q276" s="129"/>
      <c r="R276" s="133"/>
      <c r="S276" s="26"/>
      <c r="T276" s="105"/>
      <c r="U276" s="64"/>
      <c r="V276" s="65"/>
      <c r="W276" s="64"/>
      <c r="X276" s="64"/>
      <c r="Y276" s="64"/>
      <c r="Z276" s="64"/>
      <c r="AA276" s="24"/>
      <c r="AB276" s="24"/>
      <c r="AC276" s="24"/>
      <c r="AD276" s="24"/>
    </row>
    <row r="277" spans="1:30">
      <c r="A277" s="106" t="s">
        <v>256</v>
      </c>
      <c r="B277" s="176" t="s">
        <v>538</v>
      </c>
      <c r="C277" s="122" t="s">
        <v>249</v>
      </c>
      <c r="D277" s="68">
        <v>30081</v>
      </c>
      <c r="E277" s="68">
        <v>29915</v>
      </c>
      <c r="F277" s="68">
        <f>IF((D277&gt;E277),(D277-E277),(0))/1</f>
        <v>166</v>
      </c>
      <c r="G277" s="69">
        <f t="shared" si="97"/>
        <v>500</v>
      </c>
      <c r="H277" s="4">
        <f t="shared" si="98"/>
        <v>66</v>
      </c>
      <c r="I277" s="70">
        <f t="shared" si="99"/>
        <v>332.64</v>
      </c>
      <c r="J277" s="4">
        <f t="shared" si="113"/>
        <v>0</v>
      </c>
      <c r="K277" s="69">
        <f t="shared" si="100"/>
        <v>0</v>
      </c>
      <c r="L277" s="69">
        <f>(G277+I277+K277)*1</f>
        <v>832.64</v>
      </c>
      <c r="M277" s="69">
        <f t="shared" si="114"/>
        <v>832.64</v>
      </c>
      <c r="N277" s="71">
        <f>IF((Y277&gt;0),Y277,130)*1</f>
        <v>225</v>
      </c>
      <c r="O277" s="69">
        <f t="shared" si="115"/>
        <v>0</v>
      </c>
      <c r="P277" s="69">
        <v>0</v>
      </c>
      <c r="Q277" s="69">
        <f>IF((M277&gt;0),(M277+N277+P277),(Y277)+(P277))</f>
        <v>1057.6399999999999</v>
      </c>
      <c r="R277" s="72" t="s">
        <v>48</v>
      </c>
      <c r="S277" s="26"/>
      <c r="T277" s="105"/>
      <c r="U277" s="64">
        <v>5</v>
      </c>
      <c r="V277" s="65">
        <v>5.04</v>
      </c>
      <c r="W277" s="64">
        <v>5.0999999999999996</v>
      </c>
      <c r="X277" s="64">
        <v>90</v>
      </c>
      <c r="Y277" s="64">
        <f>2.5*90</f>
        <v>225</v>
      </c>
      <c r="Z277" s="64">
        <v>700</v>
      </c>
      <c r="AA277" s="24"/>
      <c r="AB277" s="24"/>
      <c r="AC277" s="24"/>
      <c r="AD277" s="24"/>
    </row>
    <row r="278" spans="1:30">
      <c r="A278" s="106"/>
      <c r="B278" s="121" t="s">
        <v>467</v>
      </c>
      <c r="C278" s="122" t="s">
        <v>250</v>
      </c>
      <c r="D278" s="68">
        <v>47404</v>
      </c>
      <c r="E278" s="68">
        <v>47280</v>
      </c>
      <c r="F278" s="68">
        <f>IF((D278&gt;E278),(D278-E278),(0))/1</f>
        <v>124</v>
      </c>
      <c r="G278" s="69">
        <f t="shared" si="97"/>
        <v>500</v>
      </c>
      <c r="H278" s="4">
        <f t="shared" si="98"/>
        <v>24</v>
      </c>
      <c r="I278" s="70">
        <f t="shared" si="99"/>
        <v>120.96000000000001</v>
      </c>
      <c r="J278" s="4">
        <f t="shared" si="113"/>
        <v>0</v>
      </c>
      <c r="K278" s="69">
        <f t="shared" si="100"/>
        <v>0</v>
      </c>
      <c r="L278" s="69">
        <f>(G278+I278+K278)*1</f>
        <v>620.96</v>
      </c>
      <c r="M278" s="69">
        <f t="shared" si="114"/>
        <v>620.96</v>
      </c>
      <c r="N278" s="71">
        <f t="shared" ref="N278:N283" si="116">IF((Y278&gt;0),Y278,130)*1</f>
        <v>225</v>
      </c>
      <c r="O278" s="69">
        <f t="shared" si="115"/>
        <v>0</v>
      </c>
      <c r="P278" s="69">
        <v>0</v>
      </c>
      <c r="Q278" s="69">
        <f t="shared" ref="Q278:Q283" si="117">IF((M278&gt;0),(M278+N278+P278),(Y278)+(P278))</f>
        <v>845.96</v>
      </c>
      <c r="R278" s="72" t="s">
        <v>48</v>
      </c>
      <c r="S278" s="26"/>
      <c r="T278" s="105"/>
      <c r="U278" s="64">
        <v>5</v>
      </c>
      <c r="V278" s="65">
        <v>5.04</v>
      </c>
      <c r="W278" s="64">
        <v>5.0999999999999996</v>
      </c>
      <c r="X278" s="64">
        <v>90</v>
      </c>
      <c r="Y278" s="64">
        <f t="shared" ref="Y278:Y283" si="118">2.5*90</f>
        <v>225</v>
      </c>
      <c r="Z278" s="64">
        <v>700</v>
      </c>
      <c r="AA278" s="24"/>
      <c r="AB278" s="24"/>
      <c r="AC278" s="24"/>
      <c r="AD278" s="24"/>
    </row>
    <row r="279" spans="1:30">
      <c r="A279" s="106"/>
      <c r="B279" s="177" t="s">
        <v>527</v>
      </c>
      <c r="C279" s="122" t="s">
        <v>251</v>
      </c>
      <c r="D279" s="68">
        <v>29146</v>
      </c>
      <c r="E279" s="68">
        <v>28897</v>
      </c>
      <c r="F279" s="68">
        <f>IF((D279&gt;E279),(D279-E279),(0))/1</f>
        <v>249</v>
      </c>
      <c r="G279" s="69">
        <f t="shared" si="97"/>
        <v>500</v>
      </c>
      <c r="H279" s="4">
        <f t="shared" si="98"/>
        <v>149</v>
      </c>
      <c r="I279" s="70">
        <f t="shared" si="99"/>
        <v>504</v>
      </c>
      <c r="J279" s="4">
        <f t="shared" si="113"/>
        <v>49</v>
      </c>
      <c r="K279" s="69">
        <f t="shared" si="100"/>
        <v>249.89999999999998</v>
      </c>
      <c r="L279" s="69">
        <f>(G279+I279+K279)*1</f>
        <v>1253.9000000000001</v>
      </c>
      <c r="M279" s="69">
        <f t="shared" si="114"/>
        <v>1253.9000000000001</v>
      </c>
      <c r="N279" s="71">
        <f t="shared" si="116"/>
        <v>225</v>
      </c>
      <c r="O279" s="69">
        <f t="shared" si="115"/>
        <v>0</v>
      </c>
      <c r="P279" s="69">
        <v>0</v>
      </c>
      <c r="Q279" s="69">
        <f t="shared" si="117"/>
        <v>1478.9</v>
      </c>
      <c r="R279" s="72" t="s">
        <v>48</v>
      </c>
      <c r="S279" s="26"/>
      <c r="T279" s="105"/>
      <c r="U279" s="64">
        <v>5</v>
      </c>
      <c r="V279" s="65">
        <v>5.04</v>
      </c>
      <c r="W279" s="64">
        <v>5.0999999999999996</v>
      </c>
      <c r="X279" s="64">
        <v>90</v>
      </c>
      <c r="Y279" s="64">
        <f t="shared" si="118"/>
        <v>225</v>
      </c>
      <c r="Z279" s="64">
        <v>700</v>
      </c>
      <c r="AA279" s="24"/>
      <c r="AB279" s="24"/>
      <c r="AC279" s="24"/>
      <c r="AD279" s="24"/>
    </row>
    <row r="280" spans="1:30">
      <c r="A280" s="106"/>
      <c r="B280" s="74" t="s">
        <v>535</v>
      </c>
      <c r="C280" s="122" t="s">
        <v>252</v>
      </c>
      <c r="D280" s="68">
        <v>24127</v>
      </c>
      <c r="E280" s="68">
        <v>23993</v>
      </c>
      <c r="F280" s="68">
        <f>IF((D280&gt;E280),(D280-E280),(0))/1</f>
        <v>134</v>
      </c>
      <c r="G280" s="69">
        <f t="shared" si="97"/>
        <v>500</v>
      </c>
      <c r="H280" s="4">
        <f t="shared" si="98"/>
        <v>34</v>
      </c>
      <c r="I280" s="70">
        <f t="shared" si="99"/>
        <v>171.36</v>
      </c>
      <c r="J280" s="4">
        <f t="shared" si="113"/>
        <v>0</v>
      </c>
      <c r="K280" s="69">
        <f t="shared" si="100"/>
        <v>0</v>
      </c>
      <c r="L280" s="69">
        <f>(G280+I280+K280)*1</f>
        <v>671.36</v>
      </c>
      <c r="M280" s="69">
        <f t="shared" si="114"/>
        <v>671.36</v>
      </c>
      <c r="N280" s="71">
        <f t="shared" si="116"/>
        <v>225</v>
      </c>
      <c r="O280" s="69">
        <f t="shared" si="115"/>
        <v>0</v>
      </c>
      <c r="P280" s="69">
        <v>0</v>
      </c>
      <c r="Q280" s="69">
        <f t="shared" si="117"/>
        <v>896.36</v>
      </c>
      <c r="R280" s="72" t="s">
        <v>48</v>
      </c>
      <c r="S280" s="26"/>
      <c r="T280" s="105"/>
      <c r="U280" s="64">
        <v>5</v>
      </c>
      <c r="V280" s="65">
        <v>5.04</v>
      </c>
      <c r="W280" s="64">
        <v>5.0999999999999996</v>
      </c>
      <c r="X280" s="64">
        <v>90</v>
      </c>
      <c r="Y280" s="64">
        <f t="shared" si="118"/>
        <v>225</v>
      </c>
      <c r="Z280" s="64">
        <v>700</v>
      </c>
      <c r="AA280" s="24"/>
      <c r="AB280" s="24"/>
      <c r="AC280" s="24"/>
      <c r="AD280" s="24"/>
    </row>
    <row r="281" spans="1:30">
      <c r="A281" s="106"/>
      <c r="B281" s="74" t="s">
        <v>528</v>
      </c>
      <c r="C281" s="171" t="s">
        <v>253</v>
      </c>
      <c r="D281" s="178">
        <v>16592</v>
      </c>
      <c r="E281" s="178">
        <v>16353</v>
      </c>
      <c r="F281" s="68">
        <f t="shared" ref="F281:F282" si="119">IF((D281&gt;E281),(D281-E281),(0))/1</f>
        <v>239</v>
      </c>
      <c r="G281" s="69">
        <f t="shared" si="97"/>
        <v>500</v>
      </c>
      <c r="H281" s="4">
        <f t="shared" si="98"/>
        <v>139</v>
      </c>
      <c r="I281" s="70">
        <f t="shared" si="99"/>
        <v>504</v>
      </c>
      <c r="J281" s="4">
        <f t="shared" si="113"/>
        <v>39</v>
      </c>
      <c r="K281" s="69">
        <f t="shared" si="100"/>
        <v>198.89999999999998</v>
      </c>
      <c r="L281" s="69">
        <f t="shared" ref="L281:L282" si="120">(G281+I281+K281)*1</f>
        <v>1202.9000000000001</v>
      </c>
      <c r="M281" s="69">
        <f t="shared" si="114"/>
        <v>1202.9000000000001</v>
      </c>
      <c r="N281" s="71">
        <f t="shared" si="116"/>
        <v>225</v>
      </c>
      <c r="O281" s="69">
        <f t="shared" si="115"/>
        <v>0</v>
      </c>
      <c r="P281" s="69">
        <v>0</v>
      </c>
      <c r="Q281" s="69">
        <f t="shared" si="117"/>
        <v>1427.9</v>
      </c>
      <c r="R281" s="72" t="s">
        <v>48</v>
      </c>
      <c r="S281" s="116"/>
      <c r="T281" s="105"/>
      <c r="U281" s="64">
        <v>5</v>
      </c>
      <c r="V281" s="65">
        <v>5.04</v>
      </c>
      <c r="W281" s="64">
        <v>5.0999999999999996</v>
      </c>
      <c r="X281" s="64">
        <v>90</v>
      </c>
      <c r="Y281" s="64">
        <f t="shared" si="118"/>
        <v>225</v>
      </c>
      <c r="Z281" s="64">
        <v>700</v>
      </c>
      <c r="AA281" s="24"/>
      <c r="AB281" s="24"/>
      <c r="AC281" s="24"/>
      <c r="AD281" s="24"/>
    </row>
    <row r="282" spans="1:30">
      <c r="A282" s="106"/>
      <c r="B282" s="74" t="s">
        <v>526</v>
      </c>
      <c r="C282" s="122" t="s">
        <v>254</v>
      </c>
      <c r="D282" s="75">
        <v>18588</v>
      </c>
      <c r="E282" s="75">
        <v>18547</v>
      </c>
      <c r="F282" s="68">
        <f t="shared" si="119"/>
        <v>41</v>
      </c>
      <c r="G282" s="69">
        <f t="shared" si="97"/>
        <v>205</v>
      </c>
      <c r="H282" s="4">
        <f t="shared" si="98"/>
        <v>0</v>
      </c>
      <c r="I282" s="70">
        <f t="shared" si="99"/>
        <v>0</v>
      </c>
      <c r="J282" s="4">
        <f t="shared" si="113"/>
        <v>0</v>
      </c>
      <c r="K282" s="69">
        <f t="shared" si="100"/>
        <v>0</v>
      </c>
      <c r="L282" s="69">
        <f t="shared" si="120"/>
        <v>205</v>
      </c>
      <c r="M282" s="69">
        <f t="shared" si="114"/>
        <v>205</v>
      </c>
      <c r="N282" s="71">
        <f t="shared" si="116"/>
        <v>225</v>
      </c>
      <c r="O282" s="69">
        <f t="shared" si="115"/>
        <v>0</v>
      </c>
      <c r="P282" s="69">
        <v>0</v>
      </c>
      <c r="Q282" s="69">
        <f t="shared" si="117"/>
        <v>430</v>
      </c>
      <c r="R282" s="72" t="s">
        <v>48</v>
      </c>
      <c r="S282" s="26"/>
      <c r="T282" s="105"/>
      <c r="U282" s="64">
        <v>5</v>
      </c>
      <c r="V282" s="65">
        <v>5.04</v>
      </c>
      <c r="W282" s="64">
        <v>5.0999999999999996</v>
      </c>
      <c r="X282" s="64">
        <v>90</v>
      </c>
      <c r="Y282" s="64">
        <f t="shared" si="118"/>
        <v>225</v>
      </c>
      <c r="Z282" s="64">
        <v>700</v>
      </c>
      <c r="AA282" s="24"/>
      <c r="AB282" s="24"/>
      <c r="AC282" s="24"/>
      <c r="AD282" s="24"/>
    </row>
    <row r="283" spans="1:30">
      <c r="A283" s="106"/>
      <c r="B283" s="67" t="s">
        <v>444</v>
      </c>
      <c r="C283" s="122" t="s">
        <v>255</v>
      </c>
      <c r="D283" s="75">
        <v>13786</v>
      </c>
      <c r="E283" s="75">
        <v>13700</v>
      </c>
      <c r="F283" s="68">
        <f>IF((D283&gt;E283),(D283-E283),(0))/1</f>
        <v>86</v>
      </c>
      <c r="G283" s="69">
        <f t="shared" si="97"/>
        <v>430</v>
      </c>
      <c r="H283" s="4">
        <f t="shared" si="98"/>
        <v>0</v>
      </c>
      <c r="I283" s="70">
        <f t="shared" si="99"/>
        <v>0</v>
      </c>
      <c r="J283" s="4">
        <f t="shared" si="113"/>
        <v>0</v>
      </c>
      <c r="K283" s="69">
        <f t="shared" si="100"/>
        <v>0</v>
      </c>
      <c r="L283" s="69">
        <f>(G283+I283+K283)*1</f>
        <v>430</v>
      </c>
      <c r="M283" s="69">
        <f t="shared" si="114"/>
        <v>430</v>
      </c>
      <c r="N283" s="71">
        <f t="shared" si="116"/>
        <v>225</v>
      </c>
      <c r="O283" s="69">
        <f t="shared" si="115"/>
        <v>0</v>
      </c>
      <c r="P283" s="69">
        <v>0</v>
      </c>
      <c r="Q283" s="69">
        <f t="shared" si="117"/>
        <v>655</v>
      </c>
      <c r="R283" s="72" t="s">
        <v>48</v>
      </c>
      <c r="S283" s="26"/>
      <c r="T283" s="105"/>
      <c r="U283" s="64">
        <v>5</v>
      </c>
      <c r="V283" s="65">
        <v>5.04</v>
      </c>
      <c r="W283" s="64">
        <v>5.0999999999999996</v>
      </c>
      <c r="X283" s="64">
        <v>90</v>
      </c>
      <c r="Y283" s="64">
        <f t="shared" si="118"/>
        <v>225</v>
      </c>
      <c r="Z283" s="64">
        <v>700</v>
      </c>
      <c r="AA283" s="24"/>
      <c r="AB283" s="24"/>
      <c r="AC283" s="24"/>
      <c r="AD283" s="24"/>
    </row>
    <row r="284" spans="1:30">
      <c r="A284" s="24"/>
      <c r="B284" s="24"/>
      <c r="C284" s="24"/>
      <c r="D284" s="26"/>
      <c r="E284" s="127"/>
      <c r="F284" s="128"/>
      <c r="G284" s="129"/>
      <c r="H284" s="2"/>
      <c r="I284" s="130"/>
      <c r="J284" s="2"/>
      <c r="K284" s="129"/>
      <c r="L284" s="129"/>
      <c r="M284" s="129"/>
      <c r="N284" s="131"/>
      <c r="O284" s="129"/>
      <c r="P284" s="129"/>
      <c r="Q284" s="129"/>
      <c r="R284" s="133"/>
      <c r="S284" s="26"/>
      <c r="T284" s="105"/>
      <c r="U284" s="64"/>
      <c r="V284" s="65"/>
      <c r="W284" s="64"/>
      <c r="X284" s="64"/>
      <c r="Y284" s="64"/>
      <c r="Z284" s="64"/>
      <c r="AA284" s="24"/>
      <c r="AB284" s="24"/>
      <c r="AC284" s="24"/>
      <c r="AD284" s="24"/>
    </row>
    <row r="285" spans="1:30">
      <c r="A285" s="24"/>
      <c r="B285" s="24"/>
      <c r="C285" s="24"/>
      <c r="D285" s="26"/>
      <c r="E285" s="127"/>
      <c r="F285" s="128"/>
      <c r="G285" s="129"/>
      <c r="H285" s="2"/>
      <c r="I285" s="130"/>
      <c r="J285" s="2"/>
      <c r="K285" s="129"/>
      <c r="L285" s="129"/>
      <c r="M285" s="129"/>
      <c r="N285" s="131"/>
      <c r="O285" s="129"/>
      <c r="P285" s="129"/>
      <c r="Q285" s="129"/>
      <c r="R285" s="133"/>
      <c r="S285" s="26"/>
      <c r="T285" s="105"/>
      <c r="U285" s="64"/>
      <c r="V285" s="65"/>
      <c r="W285" s="64"/>
      <c r="X285" s="64"/>
      <c r="Y285" s="64"/>
      <c r="Z285" s="64"/>
      <c r="AA285" s="24"/>
      <c r="AB285" s="24"/>
      <c r="AC285" s="24"/>
      <c r="AD285" s="24"/>
    </row>
    <row r="286" spans="1:30">
      <c r="A286" s="106" t="s">
        <v>263</v>
      </c>
      <c r="B286" s="177" t="s">
        <v>476</v>
      </c>
      <c r="C286" s="68" t="s">
        <v>257</v>
      </c>
      <c r="D286" s="68">
        <v>47460</v>
      </c>
      <c r="E286" s="68">
        <v>47235</v>
      </c>
      <c r="F286" s="68">
        <f>IF((D286&gt;E286),(D286-E286),(0))/1</f>
        <v>225</v>
      </c>
      <c r="G286" s="69">
        <f t="shared" si="97"/>
        <v>500</v>
      </c>
      <c r="H286" s="4">
        <f t="shared" si="98"/>
        <v>125</v>
      </c>
      <c r="I286" s="70">
        <f t="shared" si="99"/>
        <v>504</v>
      </c>
      <c r="J286" s="4">
        <f t="shared" si="113"/>
        <v>25</v>
      </c>
      <c r="K286" s="69">
        <f t="shared" si="100"/>
        <v>127.49999999999999</v>
      </c>
      <c r="L286" s="69">
        <f>(G286+I286+K286)*1</f>
        <v>1131.5</v>
      </c>
      <c r="M286" s="69">
        <f t="shared" si="114"/>
        <v>1131.5</v>
      </c>
      <c r="N286" s="71">
        <f>IF((Y286&gt;0),Y286,130)*1</f>
        <v>180</v>
      </c>
      <c r="O286" s="69">
        <f t="shared" si="115"/>
        <v>0</v>
      </c>
      <c r="P286" s="69">
        <v>0</v>
      </c>
      <c r="Q286" s="69">
        <f>IF((M286&gt;0),(M286+N286+P286),(Y286)+(P286))</f>
        <v>1311.5</v>
      </c>
      <c r="R286" s="72" t="s">
        <v>48</v>
      </c>
      <c r="S286" s="26"/>
      <c r="T286" s="105"/>
      <c r="U286" s="64">
        <v>5</v>
      </c>
      <c r="V286" s="65">
        <v>5.04</v>
      </c>
      <c r="W286" s="64">
        <v>5.0999999999999996</v>
      </c>
      <c r="X286" s="64">
        <v>90</v>
      </c>
      <c r="Y286" s="64">
        <f>2*90</f>
        <v>180</v>
      </c>
      <c r="Z286" s="64">
        <v>550</v>
      </c>
      <c r="AA286" s="24"/>
      <c r="AB286" s="24"/>
      <c r="AC286" s="24"/>
      <c r="AD286" s="24"/>
    </row>
    <row r="287" spans="1:30">
      <c r="A287" s="106"/>
      <c r="B287" s="67" t="s">
        <v>530</v>
      </c>
      <c r="C287" s="68" t="s">
        <v>258</v>
      </c>
      <c r="D287" s="68">
        <v>12691</v>
      </c>
      <c r="E287" s="68">
        <v>12620</v>
      </c>
      <c r="F287" s="68">
        <f t="shared" ref="F287:F291" si="121">IF((D287&gt;E287),(D287-E287),(0))/1</f>
        <v>71</v>
      </c>
      <c r="G287" s="69">
        <f t="shared" si="97"/>
        <v>355</v>
      </c>
      <c r="H287" s="4">
        <f t="shared" si="98"/>
        <v>0</v>
      </c>
      <c r="I287" s="70">
        <f t="shared" si="99"/>
        <v>0</v>
      </c>
      <c r="J287" s="4">
        <f t="shared" si="113"/>
        <v>0</v>
      </c>
      <c r="K287" s="69">
        <f t="shared" si="100"/>
        <v>0</v>
      </c>
      <c r="L287" s="69">
        <f t="shared" ref="L287:L291" si="122">(G287+I287+K287)*1</f>
        <v>355</v>
      </c>
      <c r="M287" s="69">
        <f t="shared" si="114"/>
        <v>355</v>
      </c>
      <c r="N287" s="71">
        <f t="shared" ref="N287:N291" si="123">IF((Y287&gt;0),Y287,130)*1</f>
        <v>180</v>
      </c>
      <c r="O287" s="69">
        <f t="shared" si="115"/>
        <v>0</v>
      </c>
      <c r="P287" s="69">
        <v>0</v>
      </c>
      <c r="Q287" s="69">
        <f t="shared" ref="Q287:Q291" si="124">IF((M287&gt;0),(M287+N287+P287),(Y287)+(P287))</f>
        <v>535</v>
      </c>
      <c r="R287" s="72" t="s">
        <v>48</v>
      </c>
      <c r="S287" s="26"/>
      <c r="T287" s="105"/>
      <c r="U287" s="64">
        <v>5</v>
      </c>
      <c r="V287" s="65">
        <v>5.04</v>
      </c>
      <c r="W287" s="64">
        <v>5.0999999999999996</v>
      </c>
      <c r="X287" s="64">
        <v>90</v>
      </c>
      <c r="Y287" s="64">
        <f t="shared" ref="Y287:Y291" si="125">2*90</f>
        <v>180</v>
      </c>
      <c r="Z287" s="64">
        <v>550</v>
      </c>
      <c r="AA287" s="24"/>
      <c r="AB287" s="24"/>
      <c r="AC287" s="24"/>
      <c r="AD287" s="24"/>
    </row>
    <row r="288" spans="1:30">
      <c r="A288" s="106"/>
      <c r="B288" s="177" t="s">
        <v>97</v>
      </c>
      <c r="C288" s="75" t="s">
        <v>259</v>
      </c>
      <c r="D288" s="119"/>
      <c r="E288" s="119"/>
      <c r="F288" s="80">
        <f>IF((D288&gt;E288),(D288-E288),(0))/1</f>
        <v>0</v>
      </c>
      <c r="G288" s="81">
        <f t="shared" si="97"/>
        <v>0</v>
      </c>
      <c r="H288" s="5">
        <f t="shared" si="98"/>
        <v>0</v>
      </c>
      <c r="I288" s="82">
        <f t="shared" si="99"/>
        <v>0</v>
      </c>
      <c r="J288" s="5">
        <f t="shared" si="113"/>
        <v>0</v>
      </c>
      <c r="K288" s="81">
        <f t="shared" si="100"/>
        <v>0</v>
      </c>
      <c r="L288" s="81">
        <f>(G288+I288+K288)*1</f>
        <v>0</v>
      </c>
      <c r="M288" s="81">
        <f t="shared" si="114"/>
        <v>0</v>
      </c>
      <c r="N288" s="83">
        <f t="shared" si="123"/>
        <v>180</v>
      </c>
      <c r="O288" s="81">
        <f t="shared" si="115"/>
        <v>180</v>
      </c>
      <c r="P288" s="81">
        <v>0</v>
      </c>
      <c r="Q288" s="81">
        <f t="shared" si="124"/>
        <v>180</v>
      </c>
      <c r="R288" s="72" t="s">
        <v>48</v>
      </c>
      <c r="S288" s="140"/>
      <c r="T288" s="105"/>
      <c r="U288" s="64">
        <v>5</v>
      </c>
      <c r="V288" s="65">
        <v>5.04</v>
      </c>
      <c r="W288" s="64">
        <v>5.0999999999999996</v>
      </c>
      <c r="X288" s="64">
        <v>90</v>
      </c>
      <c r="Y288" s="64">
        <f t="shared" si="125"/>
        <v>180</v>
      </c>
      <c r="Z288" s="64">
        <v>550</v>
      </c>
      <c r="AA288" s="24"/>
      <c r="AB288" s="24"/>
      <c r="AC288" s="24"/>
      <c r="AD288" s="24"/>
    </row>
    <row r="289" spans="1:30">
      <c r="A289" s="106"/>
      <c r="B289" s="177" t="s">
        <v>449</v>
      </c>
      <c r="C289" s="68" t="s">
        <v>260</v>
      </c>
      <c r="D289" s="68">
        <v>23057</v>
      </c>
      <c r="E289" s="68">
        <v>23013</v>
      </c>
      <c r="F289" s="68">
        <f t="shared" si="121"/>
        <v>44</v>
      </c>
      <c r="G289" s="69">
        <f t="shared" si="97"/>
        <v>220</v>
      </c>
      <c r="H289" s="4">
        <f t="shared" si="98"/>
        <v>0</v>
      </c>
      <c r="I289" s="70">
        <f t="shared" si="99"/>
        <v>0</v>
      </c>
      <c r="J289" s="4">
        <f t="shared" si="113"/>
        <v>0</v>
      </c>
      <c r="K289" s="69">
        <f t="shared" si="100"/>
        <v>0</v>
      </c>
      <c r="L289" s="69">
        <f t="shared" si="122"/>
        <v>220</v>
      </c>
      <c r="M289" s="69">
        <f t="shared" si="114"/>
        <v>220</v>
      </c>
      <c r="N289" s="71">
        <f t="shared" si="123"/>
        <v>180</v>
      </c>
      <c r="O289" s="69">
        <f t="shared" si="115"/>
        <v>0</v>
      </c>
      <c r="P289" s="69">
        <v>0</v>
      </c>
      <c r="Q289" s="69">
        <f t="shared" si="124"/>
        <v>400</v>
      </c>
      <c r="R289" s="72" t="s">
        <v>48</v>
      </c>
      <c r="S289" s="26"/>
      <c r="T289" s="105"/>
      <c r="U289" s="64">
        <v>5</v>
      </c>
      <c r="V289" s="65">
        <v>5.04</v>
      </c>
      <c r="W289" s="64">
        <v>5.0999999999999996</v>
      </c>
      <c r="X289" s="64">
        <v>90</v>
      </c>
      <c r="Y289" s="64">
        <f t="shared" si="125"/>
        <v>180</v>
      </c>
      <c r="Z289" s="64">
        <v>550</v>
      </c>
      <c r="AA289" s="24"/>
      <c r="AB289" s="24"/>
      <c r="AC289" s="24"/>
      <c r="AD289" s="24"/>
    </row>
    <row r="290" spans="1:30">
      <c r="A290" s="106"/>
      <c r="B290" s="177" t="s">
        <v>537</v>
      </c>
      <c r="C290" s="68" t="s">
        <v>261</v>
      </c>
      <c r="D290" s="68">
        <v>30764</v>
      </c>
      <c r="E290" s="68">
        <v>30673</v>
      </c>
      <c r="F290" s="68">
        <f t="shared" si="121"/>
        <v>91</v>
      </c>
      <c r="G290" s="69">
        <f t="shared" si="97"/>
        <v>455</v>
      </c>
      <c r="H290" s="4">
        <f t="shared" si="98"/>
        <v>0</v>
      </c>
      <c r="I290" s="70">
        <f t="shared" si="99"/>
        <v>0</v>
      </c>
      <c r="J290" s="4">
        <f t="shared" si="113"/>
        <v>0</v>
      </c>
      <c r="K290" s="69">
        <f t="shared" si="100"/>
        <v>0</v>
      </c>
      <c r="L290" s="69">
        <f t="shared" si="122"/>
        <v>455</v>
      </c>
      <c r="M290" s="69">
        <f t="shared" si="114"/>
        <v>455</v>
      </c>
      <c r="N290" s="71">
        <f t="shared" si="123"/>
        <v>180</v>
      </c>
      <c r="O290" s="69">
        <f t="shared" si="115"/>
        <v>0</v>
      </c>
      <c r="P290" s="69">
        <v>0</v>
      </c>
      <c r="Q290" s="69">
        <f t="shared" si="124"/>
        <v>635</v>
      </c>
      <c r="R290" s="72" t="s">
        <v>48</v>
      </c>
      <c r="S290" s="26"/>
      <c r="T290" s="105"/>
      <c r="U290" s="64">
        <v>5</v>
      </c>
      <c r="V290" s="65">
        <v>5.04</v>
      </c>
      <c r="W290" s="64">
        <v>5.0999999999999996</v>
      </c>
      <c r="X290" s="64">
        <v>90</v>
      </c>
      <c r="Y290" s="64">
        <f t="shared" si="125"/>
        <v>180</v>
      </c>
      <c r="Z290" s="64">
        <v>550</v>
      </c>
      <c r="AA290" s="24"/>
      <c r="AB290" s="24"/>
      <c r="AC290" s="24"/>
      <c r="AD290" s="24"/>
    </row>
    <row r="291" spans="1:30">
      <c r="A291" s="106"/>
      <c r="B291" s="179" t="s">
        <v>536</v>
      </c>
      <c r="C291" s="123" t="s">
        <v>262</v>
      </c>
      <c r="D291" s="180">
        <v>34404</v>
      </c>
      <c r="E291" s="180">
        <v>34403</v>
      </c>
      <c r="F291" s="68">
        <f t="shared" si="121"/>
        <v>1</v>
      </c>
      <c r="G291" s="69">
        <f t="shared" si="97"/>
        <v>5</v>
      </c>
      <c r="H291" s="4">
        <f t="shared" si="98"/>
        <v>0</v>
      </c>
      <c r="I291" s="70">
        <f t="shared" si="99"/>
        <v>0</v>
      </c>
      <c r="J291" s="4">
        <f t="shared" si="113"/>
        <v>0</v>
      </c>
      <c r="K291" s="69">
        <f t="shared" si="100"/>
        <v>0</v>
      </c>
      <c r="L291" s="69">
        <f t="shared" si="122"/>
        <v>5</v>
      </c>
      <c r="M291" s="69">
        <f t="shared" si="114"/>
        <v>5</v>
      </c>
      <c r="N291" s="71">
        <f t="shared" si="123"/>
        <v>180</v>
      </c>
      <c r="O291" s="69">
        <f t="shared" si="115"/>
        <v>0</v>
      </c>
      <c r="P291" s="69">
        <v>0</v>
      </c>
      <c r="Q291" s="69">
        <f t="shared" si="124"/>
        <v>185</v>
      </c>
      <c r="R291" s="72" t="s">
        <v>48</v>
      </c>
      <c r="S291" s="26"/>
      <c r="T291" s="105"/>
      <c r="U291" s="64">
        <v>5</v>
      </c>
      <c r="V291" s="65">
        <v>5.04</v>
      </c>
      <c r="W291" s="64">
        <v>5.0999999999999996</v>
      </c>
      <c r="X291" s="64">
        <v>90</v>
      </c>
      <c r="Y291" s="64">
        <f t="shared" si="125"/>
        <v>180</v>
      </c>
      <c r="Z291" s="64">
        <v>550</v>
      </c>
      <c r="AA291" s="24"/>
      <c r="AB291" s="24"/>
      <c r="AC291" s="24"/>
      <c r="AD291" s="24"/>
    </row>
    <row r="292" spans="1:30">
      <c r="A292" s="24"/>
      <c r="B292" s="24"/>
      <c r="C292" s="24"/>
      <c r="D292" s="26"/>
      <c r="E292" s="26"/>
      <c r="F292" s="128"/>
      <c r="G292" s="129"/>
      <c r="H292" s="2"/>
      <c r="I292" s="130"/>
      <c r="J292" s="2"/>
      <c r="K292" s="129"/>
      <c r="L292" s="129"/>
      <c r="M292" s="129"/>
      <c r="N292" s="131"/>
      <c r="O292" s="129"/>
      <c r="P292" s="129"/>
      <c r="Q292" s="129"/>
      <c r="R292" s="133"/>
      <c r="S292" s="26"/>
      <c r="T292" s="105"/>
      <c r="U292" s="64"/>
      <c r="V292" s="65"/>
      <c r="W292" s="64"/>
      <c r="X292" s="64"/>
      <c r="Y292" s="64"/>
      <c r="Z292" s="64"/>
      <c r="AA292" s="24"/>
      <c r="AB292" s="24"/>
      <c r="AC292" s="24"/>
      <c r="AD292" s="24"/>
    </row>
    <row r="293" spans="1:30">
      <c r="A293" s="24"/>
      <c r="B293" s="24"/>
      <c r="C293" s="24"/>
      <c r="D293" s="26"/>
      <c r="E293" s="26"/>
      <c r="F293" s="128"/>
      <c r="G293" s="129"/>
      <c r="H293" s="2"/>
      <c r="I293" s="130"/>
      <c r="J293" s="2"/>
      <c r="K293" s="129"/>
      <c r="L293" s="129"/>
      <c r="M293" s="129"/>
      <c r="N293" s="131"/>
      <c r="O293" s="129"/>
      <c r="P293" s="129"/>
      <c r="Q293" s="129"/>
      <c r="R293" s="133"/>
      <c r="S293" s="26"/>
      <c r="T293" s="105"/>
      <c r="U293" s="64"/>
      <c r="V293" s="65"/>
      <c r="W293" s="64"/>
      <c r="X293" s="64"/>
      <c r="Y293" s="64"/>
      <c r="Z293" s="64"/>
      <c r="AA293" s="24"/>
      <c r="AB293" s="24"/>
      <c r="AC293" s="24"/>
      <c r="AD293" s="24"/>
    </row>
    <row r="294" spans="1:30">
      <c r="A294" s="106" t="s">
        <v>279</v>
      </c>
      <c r="B294" s="74" t="s">
        <v>532</v>
      </c>
      <c r="C294" s="68" t="s">
        <v>264</v>
      </c>
      <c r="D294" s="178">
        <v>20355</v>
      </c>
      <c r="E294" s="178">
        <v>20335</v>
      </c>
      <c r="F294" s="68">
        <f>IF((D294&gt;E294),(D294-E294),(0))/1</f>
        <v>20</v>
      </c>
      <c r="G294" s="69">
        <f t="shared" si="97"/>
        <v>100</v>
      </c>
      <c r="H294" s="4">
        <f t="shared" si="98"/>
        <v>0</v>
      </c>
      <c r="I294" s="70">
        <f t="shared" si="99"/>
        <v>0</v>
      </c>
      <c r="J294" s="4">
        <f t="shared" si="113"/>
        <v>0</v>
      </c>
      <c r="K294" s="69">
        <f t="shared" si="100"/>
        <v>0</v>
      </c>
      <c r="L294" s="69">
        <f>(G294+I294+K294)*1</f>
        <v>100</v>
      </c>
      <c r="M294" s="69">
        <f t="shared" si="114"/>
        <v>100</v>
      </c>
      <c r="N294" s="71">
        <f>IF((Y294&gt;0),Y294,130)*1</f>
        <v>135</v>
      </c>
      <c r="O294" s="69">
        <f t="shared" si="115"/>
        <v>0</v>
      </c>
      <c r="P294" s="69">
        <v>0</v>
      </c>
      <c r="Q294" s="69">
        <f>IF((M294&gt;0),(M294+N294+P294),(Y294)+(P294))</f>
        <v>235</v>
      </c>
      <c r="R294" s="72" t="s">
        <v>48</v>
      </c>
      <c r="S294" s="26"/>
      <c r="T294" s="105"/>
      <c r="U294" s="64">
        <v>5</v>
      </c>
      <c r="V294" s="65">
        <v>5.04</v>
      </c>
      <c r="W294" s="64">
        <v>5.0999999999999996</v>
      </c>
      <c r="X294" s="64">
        <v>90</v>
      </c>
      <c r="Y294" s="64">
        <f>1.5*90</f>
        <v>135</v>
      </c>
      <c r="Z294" s="64">
        <v>400</v>
      </c>
      <c r="AA294" s="24"/>
      <c r="AB294" s="24"/>
      <c r="AC294" s="24"/>
      <c r="AD294" s="24"/>
    </row>
    <row r="295" spans="1:30">
      <c r="A295" s="106"/>
      <c r="B295" s="74" t="s">
        <v>266</v>
      </c>
      <c r="C295" s="68" t="s">
        <v>265</v>
      </c>
      <c r="D295" s="178">
        <v>21271</v>
      </c>
      <c r="E295" s="178">
        <v>21228</v>
      </c>
      <c r="F295" s="68">
        <f t="shared" ref="F295:F299" si="126">IF((D295&gt;E295),(D295-E295),(0))/1</f>
        <v>43</v>
      </c>
      <c r="G295" s="69">
        <f t="shared" si="97"/>
        <v>215</v>
      </c>
      <c r="H295" s="4">
        <f t="shared" si="98"/>
        <v>0</v>
      </c>
      <c r="I295" s="70">
        <f t="shared" si="99"/>
        <v>0</v>
      </c>
      <c r="J295" s="4">
        <f t="shared" si="113"/>
        <v>0</v>
      </c>
      <c r="K295" s="69">
        <f t="shared" si="100"/>
        <v>0</v>
      </c>
      <c r="L295" s="69">
        <f t="shared" ref="L295:L299" si="127">(G295+I295+K295)*1</f>
        <v>215</v>
      </c>
      <c r="M295" s="69">
        <f t="shared" si="114"/>
        <v>215</v>
      </c>
      <c r="N295" s="71">
        <f t="shared" ref="N295:N302" si="128">IF((Y295&gt;0),Y295,130)*1</f>
        <v>135</v>
      </c>
      <c r="O295" s="69">
        <f t="shared" si="115"/>
        <v>0</v>
      </c>
      <c r="P295" s="69">
        <v>0</v>
      </c>
      <c r="Q295" s="69">
        <f t="shared" ref="Q295:Q302" si="129">IF((M295&gt;0),(M295+N295+P295),(Y295)+(P295))</f>
        <v>350</v>
      </c>
      <c r="R295" s="72" t="s">
        <v>48</v>
      </c>
      <c r="S295" s="26"/>
      <c r="T295" s="105"/>
      <c r="U295" s="64">
        <v>5</v>
      </c>
      <c r="V295" s="65">
        <v>5.04</v>
      </c>
      <c r="W295" s="64">
        <v>5.0999999999999996</v>
      </c>
      <c r="X295" s="64">
        <v>90</v>
      </c>
      <c r="Y295" s="64">
        <f t="shared" ref="Y295:Y302" si="130">1.5*90</f>
        <v>135</v>
      </c>
      <c r="Z295" s="64">
        <v>400</v>
      </c>
      <c r="AA295" s="24"/>
      <c r="AB295" s="24"/>
      <c r="AC295" s="24"/>
      <c r="AD295" s="24"/>
    </row>
    <row r="296" spans="1:30">
      <c r="A296" s="106"/>
      <c r="B296" s="74" t="s">
        <v>592</v>
      </c>
      <c r="C296" s="68" t="s">
        <v>267</v>
      </c>
      <c r="D296" s="178">
        <v>22083</v>
      </c>
      <c r="E296" s="178">
        <v>21997</v>
      </c>
      <c r="F296" s="68">
        <f t="shared" si="126"/>
        <v>86</v>
      </c>
      <c r="G296" s="69">
        <f t="shared" si="97"/>
        <v>430</v>
      </c>
      <c r="H296" s="4">
        <f t="shared" si="98"/>
        <v>0</v>
      </c>
      <c r="I296" s="70">
        <f t="shared" si="99"/>
        <v>0</v>
      </c>
      <c r="J296" s="4">
        <f t="shared" si="113"/>
        <v>0</v>
      </c>
      <c r="K296" s="69">
        <f t="shared" si="100"/>
        <v>0</v>
      </c>
      <c r="L296" s="69">
        <f t="shared" si="127"/>
        <v>430</v>
      </c>
      <c r="M296" s="69">
        <f t="shared" si="114"/>
        <v>430</v>
      </c>
      <c r="N296" s="71">
        <f t="shared" si="128"/>
        <v>135</v>
      </c>
      <c r="O296" s="69">
        <f t="shared" si="115"/>
        <v>0</v>
      </c>
      <c r="P296" s="69">
        <v>0</v>
      </c>
      <c r="Q296" s="69">
        <f t="shared" si="129"/>
        <v>565</v>
      </c>
      <c r="R296" s="72" t="s">
        <v>48</v>
      </c>
      <c r="S296" s="26"/>
      <c r="T296" s="105"/>
      <c r="U296" s="64">
        <v>5</v>
      </c>
      <c r="V296" s="65">
        <v>5.04</v>
      </c>
      <c r="W296" s="64">
        <v>5.0999999999999996</v>
      </c>
      <c r="X296" s="64">
        <v>90</v>
      </c>
      <c r="Y296" s="64">
        <f t="shared" si="130"/>
        <v>135</v>
      </c>
      <c r="Z296" s="64">
        <v>400</v>
      </c>
      <c r="AA296" s="24"/>
      <c r="AB296" s="24"/>
      <c r="AC296" s="24"/>
      <c r="AD296" s="24"/>
    </row>
    <row r="297" spans="1:30">
      <c r="A297" s="106"/>
      <c r="B297" s="74" t="s">
        <v>268</v>
      </c>
      <c r="C297" s="68" t="s">
        <v>269</v>
      </c>
      <c r="D297" s="178">
        <v>24623</v>
      </c>
      <c r="E297" s="178">
        <v>24427</v>
      </c>
      <c r="F297" s="68">
        <f t="shared" si="126"/>
        <v>196</v>
      </c>
      <c r="G297" s="69">
        <f t="shared" si="97"/>
        <v>500</v>
      </c>
      <c r="H297" s="4">
        <f t="shared" si="98"/>
        <v>96</v>
      </c>
      <c r="I297" s="70">
        <f t="shared" si="99"/>
        <v>483.84000000000003</v>
      </c>
      <c r="J297" s="4">
        <f t="shared" si="113"/>
        <v>0</v>
      </c>
      <c r="K297" s="69">
        <f t="shared" si="100"/>
        <v>0</v>
      </c>
      <c r="L297" s="69">
        <f t="shared" si="127"/>
        <v>983.84</v>
      </c>
      <c r="M297" s="69">
        <f t="shared" si="114"/>
        <v>983.84</v>
      </c>
      <c r="N297" s="71">
        <f t="shared" si="128"/>
        <v>135</v>
      </c>
      <c r="O297" s="69">
        <f t="shared" si="115"/>
        <v>0</v>
      </c>
      <c r="P297" s="69">
        <v>0</v>
      </c>
      <c r="Q297" s="69">
        <f t="shared" si="129"/>
        <v>1118.8400000000001</v>
      </c>
      <c r="R297" s="72" t="s">
        <v>48</v>
      </c>
      <c r="S297" s="26"/>
      <c r="T297" s="105"/>
      <c r="U297" s="64">
        <v>5</v>
      </c>
      <c r="V297" s="65">
        <v>5.04</v>
      </c>
      <c r="W297" s="64">
        <v>5.0999999999999996</v>
      </c>
      <c r="X297" s="64">
        <v>90</v>
      </c>
      <c r="Y297" s="64">
        <f t="shared" si="130"/>
        <v>135</v>
      </c>
      <c r="Z297" s="64">
        <v>400</v>
      </c>
      <c r="AA297" s="24"/>
      <c r="AB297" s="24"/>
      <c r="AC297" s="24"/>
      <c r="AD297" s="24"/>
    </row>
    <row r="298" spans="1:30">
      <c r="A298" s="106"/>
      <c r="B298" s="74" t="s">
        <v>270</v>
      </c>
      <c r="C298" s="68" t="s">
        <v>271</v>
      </c>
      <c r="D298" s="178">
        <v>21865</v>
      </c>
      <c r="E298" s="178">
        <v>21850</v>
      </c>
      <c r="F298" s="68">
        <f t="shared" si="126"/>
        <v>15</v>
      </c>
      <c r="G298" s="69">
        <f t="shared" si="97"/>
        <v>75</v>
      </c>
      <c r="H298" s="4">
        <f t="shared" si="98"/>
        <v>0</v>
      </c>
      <c r="I298" s="70">
        <f t="shared" si="99"/>
        <v>0</v>
      </c>
      <c r="J298" s="4">
        <f t="shared" si="113"/>
        <v>0</v>
      </c>
      <c r="K298" s="69">
        <f t="shared" si="100"/>
        <v>0</v>
      </c>
      <c r="L298" s="69">
        <f t="shared" si="127"/>
        <v>75</v>
      </c>
      <c r="M298" s="69">
        <f t="shared" si="114"/>
        <v>75</v>
      </c>
      <c r="N298" s="71">
        <f t="shared" si="128"/>
        <v>135</v>
      </c>
      <c r="O298" s="69">
        <f t="shared" si="115"/>
        <v>0</v>
      </c>
      <c r="P298" s="69">
        <v>0</v>
      </c>
      <c r="Q298" s="69">
        <f t="shared" si="129"/>
        <v>210</v>
      </c>
      <c r="R298" s="72" t="s">
        <v>48</v>
      </c>
      <c r="S298" s="26"/>
      <c r="T298" s="105"/>
      <c r="U298" s="64">
        <v>5</v>
      </c>
      <c r="V298" s="65">
        <v>5.04</v>
      </c>
      <c r="W298" s="64">
        <v>5.0999999999999996</v>
      </c>
      <c r="X298" s="64">
        <v>90</v>
      </c>
      <c r="Y298" s="64">
        <f t="shared" si="130"/>
        <v>135</v>
      </c>
      <c r="Z298" s="64">
        <v>400</v>
      </c>
      <c r="AA298" s="24"/>
      <c r="AB298" s="24"/>
      <c r="AC298" s="24"/>
      <c r="AD298" s="24"/>
    </row>
    <row r="299" spans="1:30">
      <c r="A299" s="106"/>
      <c r="B299" s="74" t="s">
        <v>272</v>
      </c>
      <c r="C299" s="68" t="s">
        <v>273</v>
      </c>
      <c r="D299" s="178">
        <v>21190</v>
      </c>
      <c r="E299" s="178">
        <v>21094</v>
      </c>
      <c r="F299" s="68">
        <f t="shared" si="126"/>
        <v>96</v>
      </c>
      <c r="G299" s="69">
        <f t="shared" si="97"/>
        <v>480</v>
      </c>
      <c r="H299" s="4">
        <f t="shared" si="98"/>
        <v>0</v>
      </c>
      <c r="I299" s="70">
        <f t="shared" si="99"/>
        <v>0</v>
      </c>
      <c r="J299" s="4">
        <f t="shared" si="113"/>
        <v>0</v>
      </c>
      <c r="K299" s="69">
        <f t="shared" si="100"/>
        <v>0</v>
      </c>
      <c r="L299" s="69">
        <f t="shared" si="127"/>
        <v>480</v>
      </c>
      <c r="M299" s="69">
        <f t="shared" si="114"/>
        <v>480</v>
      </c>
      <c r="N299" s="71">
        <f t="shared" si="128"/>
        <v>135</v>
      </c>
      <c r="O299" s="69">
        <f t="shared" si="115"/>
        <v>0</v>
      </c>
      <c r="P299" s="69">
        <v>0</v>
      </c>
      <c r="Q299" s="69">
        <f t="shared" si="129"/>
        <v>615</v>
      </c>
      <c r="R299" s="72" t="s">
        <v>48</v>
      </c>
      <c r="S299" s="26"/>
      <c r="T299" s="105"/>
      <c r="U299" s="64">
        <v>5</v>
      </c>
      <c r="V299" s="65">
        <v>5.04</v>
      </c>
      <c r="W299" s="64">
        <v>5.0999999999999996</v>
      </c>
      <c r="X299" s="64">
        <v>90</v>
      </c>
      <c r="Y299" s="64">
        <f t="shared" si="130"/>
        <v>135</v>
      </c>
      <c r="Z299" s="64">
        <v>400</v>
      </c>
      <c r="AA299" s="24"/>
      <c r="AB299" s="24"/>
      <c r="AC299" s="24"/>
      <c r="AD299" s="24"/>
    </row>
    <row r="300" spans="1:30">
      <c r="A300" s="106"/>
      <c r="B300" s="74" t="s">
        <v>529</v>
      </c>
      <c r="C300" s="68" t="s">
        <v>274</v>
      </c>
      <c r="D300" s="178">
        <v>11333</v>
      </c>
      <c r="E300" s="178">
        <v>11302</v>
      </c>
      <c r="F300" s="68">
        <f>IF((D300&gt;E300),(D300-E300),(0))/1</f>
        <v>31</v>
      </c>
      <c r="G300" s="69">
        <f t="shared" si="97"/>
        <v>155</v>
      </c>
      <c r="H300" s="4">
        <f t="shared" si="98"/>
        <v>0</v>
      </c>
      <c r="I300" s="70">
        <f t="shared" si="99"/>
        <v>0</v>
      </c>
      <c r="J300" s="4">
        <f t="shared" si="113"/>
        <v>0</v>
      </c>
      <c r="K300" s="69">
        <f t="shared" si="100"/>
        <v>0</v>
      </c>
      <c r="L300" s="69">
        <f>(G300+I300+K300)*1</f>
        <v>155</v>
      </c>
      <c r="M300" s="69">
        <f t="shared" si="114"/>
        <v>155</v>
      </c>
      <c r="N300" s="71">
        <f t="shared" si="128"/>
        <v>135</v>
      </c>
      <c r="O300" s="69">
        <f t="shared" si="115"/>
        <v>0</v>
      </c>
      <c r="P300" s="69">
        <v>0</v>
      </c>
      <c r="Q300" s="69">
        <f t="shared" si="129"/>
        <v>290</v>
      </c>
      <c r="R300" s="72" t="s">
        <v>48</v>
      </c>
      <c r="S300" s="26"/>
      <c r="T300" s="105"/>
      <c r="U300" s="64">
        <v>5</v>
      </c>
      <c r="V300" s="65">
        <v>5.04</v>
      </c>
      <c r="W300" s="64">
        <v>5.0999999999999996</v>
      </c>
      <c r="X300" s="64">
        <v>90</v>
      </c>
      <c r="Y300" s="64">
        <f t="shared" si="130"/>
        <v>135</v>
      </c>
      <c r="Z300" s="64">
        <v>400</v>
      </c>
      <c r="AA300" s="24"/>
      <c r="AB300" s="24"/>
      <c r="AC300" s="24"/>
      <c r="AD300" s="24"/>
    </row>
    <row r="301" spans="1:30">
      <c r="A301" s="106"/>
      <c r="B301" s="108" t="s">
        <v>275</v>
      </c>
      <c r="C301" s="68" t="s">
        <v>276</v>
      </c>
      <c r="D301" s="178">
        <v>9454</v>
      </c>
      <c r="E301" s="178">
        <v>9388</v>
      </c>
      <c r="F301" s="68">
        <f>IF((D301&gt;E301),(D301-E301),(0))/1</f>
        <v>66</v>
      </c>
      <c r="G301" s="69">
        <f t="shared" si="97"/>
        <v>330</v>
      </c>
      <c r="H301" s="4">
        <f t="shared" si="98"/>
        <v>0</v>
      </c>
      <c r="I301" s="70">
        <f t="shared" si="99"/>
        <v>0</v>
      </c>
      <c r="J301" s="4">
        <f t="shared" si="113"/>
        <v>0</v>
      </c>
      <c r="K301" s="69">
        <f t="shared" si="100"/>
        <v>0</v>
      </c>
      <c r="L301" s="69">
        <f>(G301+I301+K301)*1</f>
        <v>330</v>
      </c>
      <c r="M301" s="69">
        <f t="shared" si="114"/>
        <v>330</v>
      </c>
      <c r="N301" s="71">
        <f t="shared" si="128"/>
        <v>135</v>
      </c>
      <c r="O301" s="69">
        <f t="shared" si="115"/>
        <v>0</v>
      </c>
      <c r="P301" s="69">
        <v>0</v>
      </c>
      <c r="Q301" s="69">
        <f t="shared" si="129"/>
        <v>465</v>
      </c>
      <c r="R301" s="72" t="s">
        <v>48</v>
      </c>
      <c r="S301" s="26"/>
      <c r="T301" s="105"/>
      <c r="U301" s="64">
        <v>5</v>
      </c>
      <c r="V301" s="65">
        <v>5.04</v>
      </c>
      <c r="W301" s="64">
        <v>5.0999999999999996</v>
      </c>
      <c r="X301" s="64">
        <v>90</v>
      </c>
      <c r="Y301" s="64">
        <f t="shared" si="130"/>
        <v>135</v>
      </c>
      <c r="Z301" s="64">
        <v>400</v>
      </c>
      <c r="AA301" s="24"/>
      <c r="AB301" s="24"/>
      <c r="AC301" s="24"/>
      <c r="AD301" s="24"/>
    </row>
    <row r="302" spans="1:30">
      <c r="A302" s="106"/>
      <c r="B302" s="74" t="s">
        <v>277</v>
      </c>
      <c r="C302" s="68" t="s">
        <v>278</v>
      </c>
      <c r="D302" s="178">
        <v>10333</v>
      </c>
      <c r="E302" s="178">
        <v>10304</v>
      </c>
      <c r="F302" s="68">
        <f>IF((D302&gt;E302),(D302-E302),(0))/1</f>
        <v>29</v>
      </c>
      <c r="G302" s="69">
        <f t="shared" si="97"/>
        <v>145</v>
      </c>
      <c r="H302" s="4">
        <f t="shared" si="98"/>
        <v>0</v>
      </c>
      <c r="I302" s="70">
        <f t="shared" si="99"/>
        <v>0</v>
      </c>
      <c r="J302" s="4">
        <f t="shared" si="113"/>
        <v>0</v>
      </c>
      <c r="K302" s="69">
        <f t="shared" si="100"/>
        <v>0</v>
      </c>
      <c r="L302" s="69">
        <f>(G302+I302+K302)*1</f>
        <v>145</v>
      </c>
      <c r="M302" s="69">
        <f t="shared" si="114"/>
        <v>145</v>
      </c>
      <c r="N302" s="71">
        <f t="shared" si="128"/>
        <v>135</v>
      </c>
      <c r="O302" s="69">
        <f t="shared" si="115"/>
        <v>0</v>
      </c>
      <c r="P302" s="69">
        <v>0</v>
      </c>
      <c r="Q302" s="69">
        <f t="shared" si="129"/>
        <v>280</v>
      </c>
      <c r="R302" s="72" t="s">
        <v>48</v>
      </c>
      <c r="S302" s="26"/>
      <c r="T302" s="105"/>
      <c r="U302" s="64">
        <v>5</v>
      </c>
      <c r="V302" s="65">
        <v>5.04</v>
      </c>
      <c r="W302" s="64">
        <v>5.0999999999999996</v>
      </c>
      <c r="X302" s="64">
        <v>90</v>
      </c>
      <c r="Y302" s="64">
        <f t="shared" si="130"/>
        <v>135</v>
      </c>
      <c r="Z302" s="64">
        <v>400</v>
      </c>
      <c r="AA302" s="24"/>
      <c r="AB302" s="24"/>
      <c r="AC302" s="24"/>
      <c r="AD302" s="24"/>
    </row>
    <row r="303" spans="1:30">
      <c r="A303" s="141"/>
      <c r="B303" s="181"/>
      <c r="C303" s="143"/>
      <c r="D303" s="182"/>
      <c r="E303" s="182"/>
      <c r="F303" s="128"/>
      <c r="G303" s="129"/>
      <c r="H303" s="2"/>
      <c r="I303" s="130"/>
      <c r="J303" s="2"/>
      <c r="K303" s="129"/>
      <c r="L303" s="129"/>
      <c r="M303" s="129"/>
      <c r="N303" s="131"/>
      <c r="O303" s="129"/>
      <c r="P303" s="129"/>
      <c r="Q303" s="129"/>
      <c r="R303" s="133"/>
      <c r="S303" s="26"/>
      <c r="T303" s="105"/>
      <c r="U303" s="64"/>
      <c r="V303" s="65"/>
      <c r="W303" s="64"/>
      <c r="X303" s="64"/>
      <c r="Y303" s="64"/>
      <c r="Z303" s="64"/>
      <c r="AA303" s="24"/>
      <c r="AB303" s="24"/>
      <c r="AC303" s="24"/>
      <c r="AD303" s="24"/>
    </row>
    <row r="304" spans="1:30">
      <c r="A304" s="141"/>
      <c r="B304" s="181"/>
      <c r="C304" s="143"/>
      <c r="D304" s="182"/>
      <c r="E304" s="182"/>
      <c r="F304" s="128"/>
      <c r="G304" s="129"/>
      <c r="H304" s="2"/>
      <c r="I304" s="130"/>
      <c r="J304" s="2"/>
      <c r="K304" s="129"/>
      <c r="L304" s="129"/>
      <c r="M304" s="129"/>
      <c r="N304" s="131"/>
      <c r="O304" s="129"/>
      <c r="P304" s="129"/>
      <c r="Q304" s="129"/>
      <c r="R304" s="133"/>
      <c r="S304" s="26"/>
      <c r="T304" s="105"/>
      <c r="U304" s="64"/>
      <c r="V304" s="65"/>
      <c r="W304" s="64"/>
      <c r="X304" s="64"/>
      <c r="Y304" s="64"/>
      <c r="Z304" s="64"/>
      <c r="AA304" s="24"/>
      <c r="AB304" s="24"/>
      <c r="AC304" s="24"/>
      <c r="AD304" s="24"/>
    </row>
    <row r="305" spans="1:30">
      <c r="A305" s="141"/>
      <c r="B305" s="181"/>
      <c r="C305" s="143"/>
      <c r="D305" s="182"/>
      <c r="E305" s="182"/>
      <c r="F305" s="128"/>
      <c r="G305" s="129"/>
      <c r="H305" s="2"/>
      <c r="I305" s="130"/>
      <c r="J305" s="2"/>
      <c r="K305" s="129"/>
      <c r="L305" s="129"/>
      <c r="M305" s="129"/>
      <c r="N305" s="131"/>
      <c r="O305" s="129"/>
      <c r="P305" s="129"/>
      <c r="Q305" s="129"/>
      <c r="R305" s="133"/>
      <c r="S305" s="26"/>
      <c r="T305" s="105"/>
      <c r="U305" s="64"/>
      <c r="V305" s="65"/>
      <c r="W305" s="64"/>
      <c r="X305" s="64"/>
      <c r="Y305" s="64"/>
      <c r="Z305" s="64"/>
      <c r="AA305" s="24"/>
      <c r="AB305" s="24"/>
      <c r="AC305" s="24"/>
      <c r="AD305" s="24"/>
    </row>
    <row r="306" spans="1:30">
      <c r="A306" s="141"/>
      <c r="B306" s="181"/>
      <c r="C306" s="143"/>
      <c r="D306" s="182"/>
      <c r="E306" s="182"/>
      <c r="F306" s="128"/>
      <c r="G306" s="129"/>
      <c r="H306" s="2"/>
      <c r="I306" s="130"/>
      <c r="J306" s="2"/>
      <c r="K306" s="129"/>
      <c r="L306" s="129"/>
      <c r="M306" s="129"/>
      <c r="N306" s="131"/>
      <c r="O306" s="129"/>
      <c r="P306" s="129"/>
      <c r="Q306" s="129"/>
      <c r="R306" s="133"/>
      <c r="S306" s="26"/>
      <c r="T306" s="105"/>
      <c r="U306" s="64"/>
      <c r="V306" s="65"/>
      <c r="W306" s="64"/>
      <c r="X306" s="64"/>
      <c r="Y306" s="64"/>
      <c r="Z306" s="64"/>
      <c r="AA306" s="24"/>
      <c r="AB306" s="24"/>
      <c r="AC306" s="24"/>
      <c r="AD306" s="24"/>
    </row>
    <row r="307" spans="1:30">
      <c r="A307" s="141"/>
      <c r="B307" s="181"/>
      <c r="C307" s="143"/>
      <c r="D307" s="182"/>
      <c r="E307" s="182"/>
      <c r="F307" s="128"/>
      <c r="G307" s="129"/>
      <c r="H307" s="2"/>
      <c r="I307" s="130"/>
      <c r="J307" s="2"/>
      <c r="K307" s="129"/>
      <c r="L307" s="129"/>
      <c r="M307" s="129"/>
      <c r="N307" s="131"/>
      <c r="O307" s="129"/>
      <c r="P307" s="129"/>
      <c r="Q307" s="129"/>
      <c r="R307" s="133"/>
      <c r="S307" s="26"/>
      <c r="T307" s="105"/>
      <c r="U307" s="64"/>
      <c r="V307" s="65"/>
      <c r="W307" s="64"/>
      <c r="X307" s="64"/>
      <c r="Y307" s="64"/>
      <c r="Z307" s="64"/>
      <c r="AA307" s="24"/>
      <c r="AB307" s="24"/>
      <c r="AC307" s="24"/>
      <c r="AD307" s="24"/>
    </row>
    <row r="308" spans="1:30">
      <c r="A308" s="106" t="s">
        <v>290</v>
      </c>
      <c r="B308" s="67" t="s">
        <v>589</v>
      </c>
      <c r="C308" s="122" t="s">
        <v>280</v>
      </c>
      <c r="D308" s="75">
        <v>3860</v>
      </c>
      <c r="E308" s="75">
        <v>3823</v>
      </c>
      <c r="F308" s="68">
        <f>IF((D308&gt;E308),(D308-E308),(0))/1</f>
        <v>37</v>
      </c>
      <c r="G308" s="69">
        <f t="shared" si="97"/>
        <v>185</v>
      </c>
      <c r="H308" s="4">
        <f t="shared" si="98"/>
        <v>0</v>
      </c>
      <c r="I308" s="70">
        <f t="shared" si="99"/>
        <v>0</v>
      </c>
      <c r="J308" s="4">
        <f t="shared" si="113"/>
        <v>0</v>
      </c>
      <c r="K308" s="69">
        <f t="shared" si="100"/>
        <v>0</v>
      </c>
      <c r="L308" s="69">
        <f>(G308+I308+K308)*1</f>
        <v>185</v>
      </c>
      <c r="M308" s="69">
        <f t="shared" si="114"/>
        <v>185</v>
      </c>
      <c r="N308" s="71">
        <f>IF((Y308&gt;0),Y308,130)*1</f>
        <v>135</v>
      </c>
      <c r="O308" s="69">
        <f t="shared" si="115"/>
        <v>0</v>
      </c>
      <c r="P308" s="69">
        <v>0</v>
      </c>
      <c r="Q308" s="69">
        <f>IF((M308&gt;0),(M308+N308+P308),(Y308)+(P308))</f>
        <v>320</v>
      </c>
      <c r="R308" s="72" t="s">
        <v>48</v>
      </c>
      <c r="S308" s="26"/>
      <c r="T308" s="105"/>
      <c r="U308" s="64">
        <v>5</v>
      </c>
      <c r="V308" s="65">
        <v>5.04</v>
      </c>
      <c r="W308" s="64">
        <v>5.0999999999999996</v>
      </c>
      <c r="X308" s="64">
        <v>90</v>
      </c>
      <c r="Y308" s="64">
        <f>1.5*90</f>
        <v>135</v>
      </c>
      <c r="Z308" s="64">
        <v>260</v>
      </c>
      <c r="AA308" s="24"/>
      <c r="AB308" s="24"/>
      <c r="AC308" s="24"/>
      <c r="AD308" s="24"/>
    </row>
    <row r="309" spans="1:30">
      <c r="A309" s="106"/>
      <c r="B309" s="67" t="s">
        <v>550</v>
      </c>
      <c r="C309" s="122" t="s">
        <v>281</v>
      </c>
      <c r="D309" s="75">
        <v>2718</v>
      </c>
      <c r="E309" s="75">
        <v>2678</v>
      </c>
      <c r="F309" s="68">
        <f>IF((D309&gt;E309),(D309-E309),(0))/1</f>
        <v>40</v>
      </c>
      <c r="G309" s="69">
        <f t="shared" si="97"/>
        <v>200</v>
      </c>
      <c r="H309" s="4">
        <f t="shared" si="98"/>
        <v>0</v>
      </c>
      <c r="I309" s="70">
        <f t="shared" si="99"/>
        <v>0</v>
      </c>
      <c r="J309" s="4">
        <f t="shared" si="113"/>
        <v>0</v>
      </c>
      <c r="K309" s="69">
        <f t="shared" si="100"/>
        <v>0</v>
      </c>
      <c r="L309" s="69">
        <f>(G309+I309+K309)*1</f>
        <v>200</v>
      </c>
      <c r="M309" s="69">
        <f t="shared" si="114"/>
        <v>200</v>
      </c>
      <c r="N309" s="71">
        <f t="shared" ref="N309:N315" si="131">IF((Y309&gt;0),Y309,130)*1</f>
        <v>135</v>
      </c>
      <c r="O309" s="69">
        <f t="shared" si="115"/>
        <v>0</v>
      </c>
      <c r="P309" s="69">
        <v>0</v>
      </c>
      <c r="Q309" s="69">
        <f t="shared" ref="Q309:Q315" si="132">IF((M309&gt;0),(M309+N309+P309),(Y309)+(P309))</f>
        <v>335</v>
      </c>
      <c r="R309" s="72" t="s">
        <v>48</v>
      </c>
      <c r="S309" s="26"/>
      <c r="T309" s="105"/>
      <c r="U309" s="64">
        <v>5</v>
      </c>
      <c r="V309" s="65">
        <v>5.04</v>
      </c>
      <c r="W309" s="64">
        <v>5.0999999999999996</v>
      </c>
      <c r="X309" s="64">
        <v>90</v>
      </c>
      <c r="Y309" s="64">
        <f t="shared" ref="Y309:Y315" si="133">1.5*90</f>
        <v>135</v>
      </c>
      <c r="Z309" s="64">
        <v>260</v>
      </c>
      <c r="AA309" s="24"/>
      <c r="AB309" s="24"/>
      <c r="AC309" s="24"/>
      <c r="AD309" s="24"/>
    </row>
    <row r="310" spans="1:30">
      <c r="A310" s="106"/>
      <c r="B310" s="67" t="s">
        <v>590</v>
      </c>
      <c r="C310" s="122" t="s">
        <v>282</v>
      </c>
      <c r="D310" s="75">
        <v>26006</v>
      </c>
      <c r="E310" s="75">
        <v>25964</v>
      </c>
      <c r="F310" s="68">
        <f>IF((D310&gt;E310),(D310-E310),(0))/1</f>
        <v>42</v>
      </c>
      <c r="G310" s="69">
        <f t="shared" si="97"/>
        <v>210</v>
      </c>
      <c r="H310" s="4">
        <f t="shared" si="98"/>
        <v>0</v>
      </c>
      <c r="I310" s="70">
        <f t="shared" si="99"/>
        <v>0</v>
      </c>
      <c r="J310" s="4">
        <f t="shared" si="113"/>
        <v>0</v>
      </c>
      <c r="K310" s="69">
        <f t="shared" si="100"/>
        <v>0</v>
      </c>
      <c r="L310" s="69">
        <f>(G310+I310+K310)*1</f>
        <v>210</v>
      </c>
      <c r="M310" s="69">
        <f t="shared" si="114"/>
        <v>210</v>
      </c>
      <c r="N310" s="71">
        <f t="shared" si="131"/>
        <v>135</v>
      </c>
      <c r="O310" s="69">
        <f t="shared" si="115"/>
        <v>0</v>
      </c>
      <c r="P310" s="69">
        <v>0</v>
      </c>
      <c r="Q310" s="69">
        <f t="shared" si="132"/>
        <v>345</v>
      </c>
      <c r="R310" s="72" t="s">
        <v>48</v>
      </c>
      <c r="S310" s="26"/>
      <c r="T310" s="105"/>
      <c r="U310" s="64">
        <v>5</v>
      </c>
      <c r="V310" s="65">
        <v>5.04</v>
      </c>
      <c r="W310" s="64">
        <v>5.0999999999999996</v>
      </c>
      <c r="X310" s="64">
        <v>90</v>
      </c>
      <c r="Y310" s="64">
        <f t="shared" si="133"/>
        <v>135</v>
      </c>
      <c r="Z310" s="64">
        <v>260</v>
      </c>
      <c r="AA310" s="24"/>
      <c r="AB310" s="24"/>
      <c r="AC310" s="24"/>
      <c r="AD310" s="24"/>
    </row>
    <row r="311" spans="1:30">
      <c r="A311" s="106"/>
      <c r="B311" s="67" t="s">
        <v>591</v>
      </c>
      <c r="C311" s="122" t="s">
        <v>283</v>
      </c>
      <c r="D311" s="75">
        <v>10766</v>
      </c>
      <c r="E311" s="75">
        <v>10712</v>
      </c>
      <c r="F311" s="68">
        <f>IF((D311&gt;E311),(D311-E311),(0))/1</f>
        <v>54</v>
      </c>
      <c r="G311" s="69">
        <f t="shared" si="97"/>
        <v>270</v>
      </c>
      <c r="H311" s="4">
        <f t="shared" si="98"/>
        <v>0</v>
      </c>
      <c r="I311" s="70">
        <f t="shared" si="99"/>
        <v>0</v>
      </c>
      <c r="J311" s="4">
        <f t="shared" si="113"/>
        <v>0</v>
      </c>
      <c r="K311" s="69">
        <f t="shared" si="100"/>
        <v>0</v>
      </c>
      <c r="L311" s="69">
        <f>(G311+I311+K311)*1</f>
        <v>270</v>
      </c>
      <c r="M311" s="69">
        <f t="shared" si="114"/>
        <v>270</v>
      </c>
      <c r="N311" s="71">
        <f t="shared" si="131"/>
        <v>135</v>
      </c>
      <c r="O311" s="69">
        <f t="shared" si="115"/>
        <v>0</v>
      </c>
      <c r="P311" s="69">
        <v>0</v>
      </c>
      <c r="Q311" s="69">
        <f t="shared" si="132"/>
        <v>405</v>
      </c>
      <c r="R311" s="72" t="s">
        <v>48</v>
      </c>
      <c r="S311" s="26"/>
      <c r="T311" s="105"/>
      <c r="U311" s="64">
        <v>5</v>
      </c>
      <c r="V311" s="65">
        <v>5.04</v>
      </c>
      <c r="W311" s="64">
        <v>5.0999999999999996</v>
      </c>
      <c r="X311" s="64">
        <v>90</v>
      </c>
      <c r="Y311" s="64">
        <f t="shared" si="133"/>
        <v>135</v>
      </c>
      <c r="Z311" s="64">
        <v>260</v>
      </c>
      <c r="AA311" s="24"/>
      <c r="AB311" s="24"/>
      <c r="AC311" s="24"/>
      <c r="AD311" s="24"/>
    </row>
    <row r="312" spans="1:30">
      <c r="A312" s="106"/>
      <c r="B312" s="67" t="s">
        <v>284</v>
      </c>
      <c r="C312" s="122" t="s">
        <v>285</v>
      </c>
      <c r="D312" s="75">
        <v>4770</v>
      </c>
      <c r="E312" s="75">
        <v>4770</v>
      </c>
      <c r="F312" s="68">
        <f t="shared" ref="F312:F313" si="134">IF((D312&gt;E312),(D312-E312),(0))/1</f>
        <v>0</v>
      </c>
      <c r="G312" s="69">
        <f t="shared" si="97"/>
        <v>0</v>
      </c>
      <c r="H312" s="4">
        <f t="shared" si="98"/>
        <v>0</v>
      </c>
      <c r="I312" s="70">
        <f t="shared" si="99"/>
        <v>0</v>
      </c>
      <c r="J312" s="4">
        <f t="shared" si="113"/>
        <v>0</v>
      </c>
      <c r="K312" s="69">
        <f t="shared" si="100"/>
        <v>0</v>
      </c>
      <c r="L312" s="69">
        <f t="shared" ref="L312:L314" si="135">(G312+I312+K312)*1</f>
        <v>0</v>
      </c>
      <c r="M312" s="69">
        <f t="shared" si="114"/>
        <v>0</v>
      </c>
      <c r="N312" s="71">
        <f t="shared" si="131"/>
        <v>135</v>
      </c>
      <c r="O312" s="69">
        <f t="shared" si="115"/>
        <v>135</v>
      </c>
      <c r="P312" s="69">
        <v>0</v>
      </c>
      <c r="Q312" s="69">
        <f t="shared" si="132"/>
        <v>135</v>
      </c>
      <c r="R312" s="72" t="s">
        <v>586</v>
      </c>
      <c r="S312" s="26"/>
      <c r="T312" s="105"/>
      <c r="U312" s="64">
        <v>5</v>
      </c>
      <c r="V312" s="65">
        <v>5.04</v>
      </c>
      <c r="W312" s="64">
        <v>5.0999999999999996</v>
      </c>
      <c r="X312" s="64">
        <v>90</v>
      </c>
      <c r="Y312" s="64">
        <f t="shared" si="133"/>
        <v>135</v>
      </c>
      <c r="Z312" s="64">
        <v>260</v>
      </c>
      <c r="AA312" s="24"/>
      <c r="AB312" s="24"/>
      <c r="AC312" s="24"/>
      <c r="AD312" s="24"/>
    </row>
    <row r="313" spans="1:30">
      <c r="A313" s="106"/>
      <c r="B313" s="121" t="s">
        <v>595</v>
      </c>
      <c r="C313" s="68" t="s">
        <v>286</v>
      </c>
      <c r="D313" s="75">
        <v>4937</v>
      </c>
      <c r="E313" s="75">
        <v>4838</v>
      </c>
      <c r="F313" s="68">
        <f t="shared" si="134"/>
        <v>99</v>
      </c>
      <c r="G313" s="69">
        <f t="shared" si="97"/>
        <v>495</v>
      </c>
      <c r="H313" s="4">
        <f t="shared" si="98"/>
        <v>0</v>
      </c>
      <c r="I313" s="70">
        <f t="shared" si="99"/>
        <v>0</v>
      </c>
      <c r="J313" s="4">
        <f t="shared" si="113"/>
        <v>0</v>
      </c>
      <c r="K313" s="69">
        <f t="shared" si="100"/>
        <v>0</v>
      </c>
      <c r="L313" s="69">
        <f t="shared" si="135"/>
        <v>495</v>
      </c>
      <c r="M313" s="69">
        <f t="shared" si="114"/>
        <v>495</v>
      </c>
      <c r="N313" s="71">
        <f t="shared" si="131"/>
        <v>135</v>
      </c>
      <c r="O313" s="69">
        <f t="shared" si="115"/>
        <v>0</v>
      </c>
      <c r="P313" s="69">
        <v>0</v>
      </c>
      <c r="Q313" s="69">
        <f t="shared" si="132"/>
        <v>630</v>
      </c>
      <c r="R313" s="72" t="s">
        <v>48</v>
      </c>
      <c r="S313" s="116"/>
      <c r="T313" s="105"/>
      <c r="U313" s="64">
        <v>5</v>
      </c>
      <c r="V313" s="65">
        <v>5.04</v>
      </c>
      <c r="W313" s="64">
        <v>5.0999999999999996</v>
      </c>
      <c r="X313" s="64">
        <v>90</v>
      </c>
      <c r="Y313" s="64">
        <f t="shared" si="133"/>
        <v>135</v>
      </c>
      <c r="Z313" s="64">
        <v>260</v>
      </c>
      <c r="AA313" s="24"/>
      <c r="AB313" s="24"/>
      <c r="AC313" s="24"/>
      <c r="AD313" s="24"/>
    </row>
    <row r="314" spans="1:30">
      <c r="A314" s="106"/>
      <c r="B314" s="67" t="s">
        <v>287</v>
      </c>
      <c r="C314" s="122" t="s">
        <v>288</v>
      </c>
      <c r="D314" s="171">
        <v>3472</v>
      </c>
      <c r="E314" s="171">
        <v>3291</v>
      </c>
      <c r="F314" s="68">
        <f>IF((D314&gt;E314),(D314-E314),(0))/1</f>
        <v>181</v>
      </c>
      <c r="G314" s="69">
        <f t="shared" si="97"/>
        <v>500</v>
      </c>
      <c r="H314" s="4">
        <f t="shared" si="98"/>
        <v>81</v>
      </c>
      <c r="I314" s="70">
        <f t="shared" si="99"/>
        <v>408.24</v>
      </c>
      <c r="J314" s="4">
        <f t="shared" si="113"/>
        <v>0</v>
      </c>
      <c r="K314" s="69">
        <f t="shared" si="100"/>
        <v>0</v>
      </c>
      <c r="L314" s="69">
        <f t="shared" si="135"/>
        <v>908.24</v>
      </c>
      <c r="M314" s="69">
        <f t="shared" si="114"/>
        <v>908.24</v>
      </c>
      <c r="N314" s="71">
        <f t="shared" si="131"/>
        <v>135</v>
      </c>
      <c r="O314" s="69">
        <f t="shared" si="115"/>
        <v>0</v>
      </c>
      <c r="P314" s="69">
        <v>0</v>
      </c>
      <c r="Q314" s="69">
        <f t="shared" si="132"/>
        <v>1043.24</v>
      </c>
      <c r="R314" s="72" t="s">
        <v>48</v>
      </c>
      <c r="S314" s="26"/>
      <c r="T314" s="105"/>
      <c r="U314" s="64">
        <v>5</v>
      </c>
      <c r="V314" s="65">
        <v>5.04</v>
      </c>
      <c r="W314" s="64">
        <v>5.0999999999999996</v>
      </c>
      <c r="X314" s="64">
        <v>90</v>
      </c>
      <c r="Y314" s="64">
        <f t="shared" si="133"/>
        <v>135</v>
      </c>
      <c r="Z314" s="64">
        <v>260</v>
      </c>
      <c r="AA314" s="24"/>
      <c r="AB314" s="24"/>
      <c r="AC314" s="24"/>
      <c r="AD314" s="24"/>
    </row>
    <row r="315" spans="1:30" ht="14.25" customHeight="1">
      <c r="A315" s="106"/>
      <c r="B315" s="67" t="s">
        <v>474</v>
      </c>
      <c r="C315" s="122" t="s">
        <v>289</v>
      </c>
      <c r="D315" s="171">
        <v>50370</v>
      </c>
      <c r="E315" s="171">
        <v>50257</v>
      </c>
      <c r="F315" s="68">
        <f>IF((D315&gt;E315),(D315-E315),(0))/1</f>
        <v>113</v>
      </c>
      <c r="G315" s="69">
        <f t="shared" si="97"/>
        <v>500</v>
      </c>
      <c r="H315" s="4">
        <f t="shared" si="98"/>
        <v>13</v>
      </c>
      <c r="I315" s="70">
        <f t="shared" si="99"/>
        <v>65.52</v>
      </c>
      <c r="J315" s="4">
        <f t="shared" si="113"/>
        <v>0</v>
      </c>
      <c r="K315" s="69">
        <f t="shared" si="100"/>
        <v>0</v>
      </c>
      <c r="L315" s="69">
        <f>(G315+I315+K315)*1</f>
        <v>565.52</v>
      </c>
      <c r="M315" s="69">
        <f t="shared" si="114"/>
        <v>565.52</v>
      </c>
      <c r="N315" s="71">
        <f t="shared" si="131"/>
        <v>135</v>
      </c>
      <c r="O315" s="69">
        <f t="shared" si="115"/>
        <v>0</v>
      </c>
      <c r="P315" s="69">
        <v>0</v>
      </c>
      <c r="Q315" s="81">
        <f t="shared" si="132"/>
        <v>700.52</v>
      </c>
      <c r="R315" s="146" t="s">
        <v>447</v>
      </c>
      <c r="S315" s="26"/>
      <c r="T315" s="105"/>
      <c r="U315" s="64">
        <v>5</v>
      </c>
      <c r="V315" s="65">
        <v>5.04</v>
      </c>
      <c r="W315" s="64">
        <v>5.0999999999999996</v>
      </c>
      <c r="X315" s="64">
        <v>90</v>
      </c>
      <c r="Y315" s="64">
        <f t="shared" si="133"/>
        <v>135</v>
      </c>
      <c r="Z315" s="64">
        <v>260</v>
      </c>
      <c r="AA315" s="24"/>
      <c r="AB315" s="24"/>
      <c r="AC315" s="24"/>
      <c r="AD315" s="24"/>
    </row>
    <row r="316" spans="1:30">
      <c r="A316" s="24"/>
      <c r="B316" s="24"/>
      <c r="C316" s="24"/>
      <c r="D316" s="26"/>
      <c r="E316" s="127"/>
      <c r="F316" s="128"/>
      <c r="G316" s="129"/>
      <c r="H316" s="2"/>
      <c r="I316" s="130"/>
      <c r="J316" s="2"/>
      <c r="K316" s="129"/>
      <c r="L316" s="129"/>
      <c r="M316" s="129"/>
      <c r="N316" s="131"/>
      <c r="O316" s="129"/>
      <c r="P316" s="129"/>
      <c r="Q316" s="129"/>
      <c r="R316" s="133"/>
      <c r="S316" s="26"/>
      <c r="T316" s="105"/>
      <c r="U316" s="64"/>
      <c r="V316" s="65"/>
      <c r="W316" s="64"/>
      <c r="X316" s="64"/>
      <c r="Y316" s="64"/>
      <c r="Z316" s="64"/>
      <c r="AA316" s="24"/>
      <c r="AB316" s="24"/>
      <c r="AC316" s="24"/>
      <c r="AD316" s="24"/>
    </row>
    <row r="317" spans="1:30">
      <c r="A317" s="24"/>
      <c r="B317" s="24"/>
      <c r="C317" s="24"/>
      <c r="D317" s="26"/>
      <c r="E317" s="127"/>
      <c r="F317" s="128"/>
      <c r="G317" s="129"/>
      <c r="H317" s="2"/>
      <c r="I317" s="130"/>
      <c r="J317" s="2"/>
      <c r="K317" s="129"/>
      <c r="L317" s="129"/>
      <c r="M317" s="129"/>
      <c r="N317" s="131"/>
      <c r="O317" s="129"/>
      <c r="P317" s="129"/>
      <c r="Q317" s="129"/>
      <c r="R317" s="133"/>
      <c r="S317" s="26"/>
      <c r="T317" s="105"/>
      <c r="U317" s="64"/>
      <c r="V317" s="65"/>
      <c r="W317" s="64"/>
      <c r="X317" s="64"/>
      <c r="Y317" s="64"/>
      <c r="Z317" s="64"/>
      <c r="AA317" s="24"/>
      <c r="AB317" s="24"/>
      <c r="AC317" s="24"/>
      <c r="AD317" s="24"/>
    </row>
    <row r="318" spans="1:30">
      <c r="A318" s="24"/>
      <c r="B318" s="24"/>
      <c r="C318" s="24"/>
      <c r="D318" s="26"/>
      <c r="E318" s="127"/>
      <c r="F318" s="128"/>
      <c r="G318" s="129"/>
      <c r="H318" s="2"/>
      <c r="I318" s="130"/>
      <c r="J318" s="2"/>
      <c r="K318" s="129"/>
      <c r="L318" s="129"/>
      <c r="M318" s="129"/>
      <c r="N318" s="131"/>
      <c r="O318" s="129"/>
      <c r="P318" s="129"/>
      <c r="Q318" s="129"/>
      <c r="R318" s="133"/>
      <c r="S318" s="26"/>
      <c r="T318" s="105"/>
      <c r="U318" s="64"/>
      <c r="V318" s="65"/>
      <c r="W318" s="64"/>
      <c r="X318" s="64"/>
      <c r="Y318" s="64"/>
      <c r="Z318" s="64"/>
      <c r="AA318" s="24"/>
      <c r="AB318" s="24"/>
      <c r="AC318" s="24"/>
      <c r="AD318" s="24"/>
    </row>
    <row r="319" spans="1:30">
      <c r="A319" s="24"/>
      <c r="B319" s="24"/>
      <c r="C319" s="24"/>
      <c r="D319" s="26"/>
      <c r="E319" s="127"/>
      <c r="F319" s="128"/>
      <c r="G319" s="129"/>
      <c r="H319" s="2"/>
      <c r="I319" s="130"/>
      <c r="J319" s="2"/>
      <c r="K319" s="129"/>
      <c r="L319" s="129"/>
      <c r="M319" s="129"/>
      <c r="N319" s="131"/>
      <c r="O319" s="129"/>
      <c r="P319" s="129"/>
      <c r="Q319" s="129"/>
      <c r="R319" s="133"/>
      <c r="S319" s="26"/>
      <c r="T319" s="105"/>
      <c r="U319" s="64"/>
      <c r="V319" s="65"/>
      <c r="W319" s="64"/>
      <c r="X319" s="64"/>
      <c r="Y319" s="64"/>
      <c r="Z319" s="64"/>
      <c r="AA319" s="24"/>
      <c r="AB319" s="24"/>
      <c r="AC319" s="24"/>
      <c r="AD319" s="24"/>
    </row>
    <row r="320" spans="1:30">
      <c r="A320" s="24"/>
      <c r="B320" s="24"/>
      <c r="C320" s="24"/>
      <c r="D320" s="26"/>
      <c r="E320" s="127"/>
      <c r="F320" s="128"/>
      <c r="G320" s="129"/>
      <c r="H320" s="2"/>
      <c r="I320" s="130"/>
      <c r="J320" s="2"/>
      <c r="K320" s="129"/>
      <c r="L320" s="129"/>
      <c r="M320" s="129"/>
      <c r="N320" s="131"/>
      <c r="O320" s="129"/>
      <c r="P320" s="129"/>
      <c r="Q320" s="129"/>
      <c r="R320" s="133"/>
      <c r="S320" s="26"/>
      <c r="T320" s="105"/>
      <c r="U320" s="64"/>
      <c r="V320" s="65"/>
      <c r="W320" s="64"/>
      <c r="X320" s="64"/>
      <c r="Y320" s="64"/>
      <c r="Z320" s="64"/>
      <c r="AA320" s="24"/>
      <c r="AB320" s="24"/>
      <c r="AC320" s="24"/>
      <c r="AD320" s="24"/>
    </row>
    <row r="321" spans="1:30">
      <c r="A321" s="24"/>
      <c r="B321" s="24"/>
      <c r="C321" s="24"/>
      <c r="D321" s="26"/>
      <c r="E321" s="127"/>
      <c r="F321" s="128"/>
      <c r="G321" s="129"/>
      <c r="H321" s="2"/>
      <c r="I321" s="130"/>
      <c r="J321" s="2"/>
      <c r="K321" s="129"/>
      <c r="L321" s="129"/>
      <c r="M321" s="129"/>
      <c r="N321" s="131"/>
      <c r="O321" s="129"/>
      <c r="P321" s="129"/>
      <c r="Q321" s="129"/>
      <c r="R321" s="133"/>
      <c r="S321" s="26"/>
      <c r="T321" s="105"/>
      <c r="U321" s="64"/>
      <c r="V321" s="65"/>
      <c r="W321" s="64"/>
      <c r="X321" s="64"/>
      <c r="Y321" s="64"/>
      <c r="Z321" s="64"/>
      <c r="AA321" s="24"/>
      <c r="AB321" s="24"/>
      <c r="AC321" s="24"/>
      <c r="AD321" s="24"/>
    </row>
    <row r="322" spans="1:30">
      <c r="A322" s="24"/>
      <c r="B322" s="24"/>
      <c r="C322" s="24"/>
      <c r="D322" s="26"/>
      <c r="E322" s="127"/>
      <c r="F322" s="128"/>
      <c r="G322" s="129"/>
      <c r="H322" s="2"/>
      <c r="I322" s="130"/>
      <c r="J322" s="2"/>
      <c r="K322" s="129"/>
      <c r="L322" s="129"/>
      <c r="M322" s="129"/>
      <c r="N322" s="131"/>
      <c r="O322" s="129"/>
      <c r="P322" s="129"/>
      <c r="Q322" s="129"/>
      <c r="R322" s="133"/>
      <c r="S322" s="26"/>
      <c r="T322" s="105"/>
      <c r="U322" s="64"/>
      <c r="V322" s="65"/>
      <c r="W322" s="64"/>
      <c r="X322" s="64"/>
      <c r="Y322" s="64"/>
      <c r="Z322" s="64"/>
      <c r="AA322" s="24"/>
      <c r="AB322" s="24"/>
      <c r="AC322" s="24"/>
      <c r="AD322" s="24"/>
    </row>
    <row r="323" spans="1:30">
      <c r="A323" s="24"/>
      <c r="B323" s="24"/>
      <c r="C323" s="24"/>
      <c r="D323" s="26"/>
      <c r="E323" s="127"/>
      <c r="F323" s="128"/>
      <c r="G323" s="129"/>
      <c r="H323" s="2"/>
      <c r="I323" s="130"/>
      <c r="J323" s="2"/>
      <c r="K323" s="129"/>
      <c r="L323" s="129"/>
      <c r="M323" s="129"/>
      <c r="N323" s="131"/>
      <c r="O323" s="129"/>
      <c r="P323" s="129"/>
      <c r="Q323" s="129"/>
      <c r="R323" s="133"/>
      <c r="S323" s="26"/>
      <c r="T323" s="105"/>
      <c r="U323" s="64"/>
      <c r="V323" s="65"/>
      <c r="W323" s="64"/>
      <c r="X323" s="64"/>
      <c r="Y323" s="64"/>
      <c r="Z323" s="64"/>
      <c r="AA323" s="24"/>
      <c r="AB323" s="24"/>
      <c r="AC323" s="24"/>
      <c r="AD323" s="24"/>
    </row>
    <row r="324" spans="1:30">
      <c r="A324" s="24"/>
      <c r="B324" s="24"/>
      <c r="C324" s="24"/>
      <c r="D324" s="26"/>
      <c r="E324" s="127"/>
      <c r="F324" s="128"/>
      <c r="G324" s="129"/>
      <c r="H324" s="2"/>
      <c r="I324" s="130"/>
      <c r="J324" s="2"/>
      <c r="K324" s="129"/>
      <c r="L324" s="129"/>
      <c r="M324" s="129"/>
      <c r="N324" s="131"/>
      <c r="O324" s="129"/>
      <c r="P324" s="129"/>
      <c r="Q324" s="129"/>
      <c r="R324" s="133"/>
      <c r="S324" s="26"/>
      <c r="T324" s="105"/>
      <c r="U324" s="64"/>
      <c r="V324" s="65"/>
      <c r="W324" s="64"/>
      <c r="X324" s="64"/>
      <c r="Y324" s="64"/>
      <c r="Z324" s="64"/>
      <c r="AA324" s="24"/>
      <c r="AB324" s="24"/>
      <c r="AC324" s="24"/>
      <c r="AD324" s="24"/>
    </row>
    <row r="325" spans="1:30">
      <c r="A325" s="24"/>
      <c r="B325" s="24"/>
      <c r="C325" s="24"/>
      <c r="D325" s="26"/>
      <c r="E325" s="127"/>
      <c r="F325" s="128"/>
      <c r="G325" s="129"/>
      <c r="H325" s="2"/>
      <c r="I325" s="130"/>
      <c r="J325" s="2"/>
      <c r="K325" s="129"/>
      <c r="L325" s="129"/>
      <c r="M325" s="129"/>
      <c r="N325" s="131"/>
      <c r="O325" s="129"/>
      <c r="P325" s="129"/>
      <c r="Q325" s="129"/>
      <c r="R325" s="133"/>
      <c r="S325" s="26"/>
      <c r="T325" s="105"/>
      <c r="U325" s="64"/>
      <c r="V325" s="65"/>
      <c r="W325" s="64"/>
      <c r="X325" s="64"/>
      <c r="Y325" s="64"/>
      <c r="Z325" s="64"/>
      <c r="AA325" s="24"/>
      <c r="AB325" s="24"/>
      <c r="AC325" s="24"/>
      <c r="AD325" s="24"/>
    </row>
    <row r="326" spans="1:30">
      <c r="A326" s="24"/>
      <c r="B326" s="24"/>
      <c r="C326" s="24"/>
      <c r="D326" s="26"/>
      <c r="E326" s="127"/>
      <c r="F326" s="128"/>
      <c r="G326" s="129"/>
      <c r="H326" s="2"/>
      <c r="I326" s="130"/>
      <c r="J326" s="2"/>
      <c r="K326" s="129"/>
      <c r="L326" s="129"/>
      <c r="M326" s="129"/>
      <c r="N326" s="131"/>
      <c r="O326" s="129"/>
      <c r="P326" s="129"/>
      <c r="Q326" s="129"/>
      <c r="R326" s="133"/>
      <c r="S326" s="26"/>
      <c r="T326" s="105"/>
      <c r="U326" s="64"/>
      <c r="V326" s="65"/>
      <c r="W326" s="64"/>
      <c r="X326" s="64"/>
      <c r="Y326" s="64"/>
      <c r="Z326" s="64"/>
      <c r="AA326" s="24"/>
      <c r="AB326" s="24"/>
      <c r="AC326" s="24"/>
      <c r="AD326" s="24"/>
    </row>
    <row r="327" spans="1:30">
      <c r="A327" s="24"/>
      <c r="B327" s="24"/>
      <c r="C327" s="24"/>
      <c r="D327" s="26"/>
      <c r="E327" s="127"/>
      <c r="F327" s="128"/>
      <c r="G327" s="129"/>
      <c r="H327" s="2"/>
      <c r="I327" s="130"/>
      <c r="J327" s="2"/>
      <c r="K327" s="129"/>
      <c r="L327" s="129"/>
      <c r="M327" s="129"/>
      <c r="N327" s="131"/>
      <c r="O327" s="129"/>
      <c r="P327" s="129"/>
      <c r="Q327" s="129"/>
      <c r="R327" s="133"/>
      <c r="S327" s="26"/>
      <c r="T327" s="105"/>
      <c r="U327" s="64"/>
      <c r="V327" s="65"/>
      <c r="W327" s="64"/>
      <c r="X327" s="64"/>
      <c r="Y327" s="64"/>
      <c r="Z327" s="64"/>
      <c r="AA327" s="24"/>
      <c r="AB327" s="24"/>
      <c r="AC327" s="24"/>
      <c r="AD327" s="24"/>
    </row>
    <row r="328" spans="1:30">
      <c r="A328" s="24"/>
      <c r="B328" s="24"/>
      <c r="C328" s="24"/>
      <c r="D328" s="26"/>
      <c r="E328" s="127"/>
      <c r="F328" s="128"/>
      <c r="G328" s="129"/>
      <c r="H328" s="2"/>
      <c r="I328" s="130"/>
      <c r="J328" s="2"/>
      <c r="K328" s="129"/>
      <c r="L328" s="129"/>
      <c r="M328" s="129"/>
      <c r="N328" s="131"/>
      <c r="O328" s="129"/>
      <c r="P328" s="129"/>
      <c r="Q328" s="129"/>
      <c r="R328" s="133"/>
      <c r="S328" s="26"/>
      <c r="T328" s="105"/>
      <c r="U328" s="64"/>
      <c r="V328" s="65"/>
      <c r="W328" s="64"/>
      <c r="X328" s="64"/>
      <c r="Y328" s="64"/>
      <c r="Z328" s="64"/>
      <c r="AA328" s="24"/>
      <c r="AB328" s="24"/>
      <c r="AC328" s="24"/>
      <c r="AD328" s="24"/>
    </row>
    <row r="329" spans="1:30">
      <c r="A329" s="24"/>
      <c r="B329" s="24"/>
      <c r="C329" s="24"/>
      <c r="D329" s="26"/>
      <c r="E329" s="127"/>
      <c r="F329" s="128"/>
      <c r="G329" s="129"/>
      <c r="H329" s="2"/>
      <c r="I329" s="130"/>
      <c r="J329" s="2"/>
      <c r="K329" s="129"/>
      <c r="L329" s="129"/>
      <c r="M329" s="129"/>
      <c r="N329" s="131"/>
      <c r="O329" s="129"/>
      <c r="P329" s="129"/>
      <c r="Q329" s="129"/>
      <c r="R329" s="133"/>
      <c r="S329" s="26"/>
      <c r="T329" s="105"/>
      <c r="U329" s="64"/>
      <c r="V329" s="65"/>
      <c r="W329" s="64"/>
      <c r="X329" s="64"/>
      <c r="Y329" s="64"/>
      <c r="Z329" s="64"/>
      <c r="AA329" s="24"/>
      <c r="AB329" s="24"/>
      <c r="AC329" s="24"/>
      <c r="AD329" s="24"/>
    </row>
    <row r="330" spans="1:30">
      <c r="A330" s="24"/>
      <c r="B330" s="24"/>
      <c r="C330" s="24"/>
      <c r="D330" s="26"/>
      <c r="E330" s="127"/>
      <c r="F330" s="128"/>
      <c r="G330" s="129"/>
      <c r="H330" s="2"/>
      <c r="I330" s="130"/>
      <c r="J330" s="2"/>
      <c r="K330" s="129"/>
      <c r="L330" s="129"/>
      <c r="M330" s="129"/>
      <c r="N330" s="131"/>
      <c r="O330" s="129"/>
      <c r="P330" s="129"/>
      <c r="Q330" s="129"/>
      <c r="R330" s="133"/>
      <c r="S330" s="26"/>
      <c r="T330" s="105"/>
      <c r="U330" s="64"/>
      <c r="V330" s="65"/>
      <c r="W330" s="64"/>
      <c r="X330" s="64"/>
      <c r="Y330" s="64"/>
      <c r="Z330" s="64"/>
      <c r="AA330" s="24"/>
      <c r="AB330" s="24"/>
      <c r="AC330" s="24"/>
      <c r="AD330" s="24"/>
    </row>
    <row r="331" spans="1:30">
      <c r="A331" s="24"/>
      <c r="B331" s="24"/>
      <c r="C331" s="24"/>
      <c r="D331" s="26"/>
      <c r="E331" s="127"/>
      <c r="F331" s="128"/>
      <c r="G331" s="129"/>
      <c r="H331" s="2"/>
      <c r="I331" s="130"/>
      <c r="J331" s="2"/>
      <c r="K331" s="129"/>
      <c r="L331" s="129"/>
      <c r="M331" s="129"/>
      <c r="N331" s="131"/>
      <c r="O331" s="129"/>
      <c r="P331" s="129"/>
      <c r="Q331" s="129"/>
      <c r="R331" s="133"/>
      <c r="S331" s="26"/>
      <c r="T331" s="105"/>
      <c r="U331" s="64"/>
      <c r="V331" s="65"/>
      <c r="W331" s="64"/>
      <c r="X331" s="64"/>
      <c r="Y331" s="64"/>
      <c r="Z331" s="64"/>
      <c r="AA331" s="24"/>
      <c r="AB331" s="24"/>
      <c r="AC331" s="24"/>
      <c r="AD331" s="24"/>
    </row>
    <row r="332" spans="1:30">
      <c r="A332" s="24"/>
      <c r="B332" s="24"/>
      <c r="C332" s="24"/>
      <c r="D332" s="26"/>
      <c r="E332" s="127"/>
      <c r="F332" s="128"/>
      <c r="G332" s="129"/>
      <c r="H332" s="2"/>
      <c r="I332" s="130"/>
      <c r="J332" s="2"/>
      <c r="K332" s="129"/>
      <c r="L332" s="129"/>
      <c r="M332" s="129"/>
      <c r="N332" s="131"/>
      <c r="O332" s="129"/>
      <c r="P332" s="129"/>
      <c r="Q332" s="129"/>
      <c r="R332" s="133"/>
      <c r="S332" s="26"/>
      <c r="T332" s="105"/>
      <c r="U332" s="64"/>
      <c r="V332" s="65"/>
      <c r="W332" s="64"/>
      <c r="X332" s="64"/>
      <c r="Y332" s="64"/>
      <c r="Z332" s="64"/>
      <c r="AA332" s="24"/>
      <c r="AB332" s="24"/>
      <c r="AC332" s="24"/>
      <c r="AD332" s="24"/>
    </row>
    <row r="333" spans="1:30">
      <c r="A333" s="24"/>
      <c r="B333" s="24"/>
      <c r="C333" s="24"/>
      <c r="D333" s="26"/>
      <c r="E333" s="127"/>
      <c r="F333" s="128"/>
      <c r="G333" s="129"/>
      <c r="H333" s="2"/>
      <c r="I333" s="130"/>
      <c r="J333" s="2"/>
      <c r="K333" s="129"/>
      <c r="L333" s="129"/>
      <c r="M333" s="129"/>
      <c r="N333" s="131"/>
      <c r="O333" s="129"/>
      <c r="P333" s="129"/>
      <c r="Q333" s="129"/>
      <c r="R333" s="133"/>
      <c r="S333" s="26"/>
      <c r="T333" s="105"/>
      <c r="U333" s="64"/>
      <c r="V333" s="65"/>
      <c r="W333" s="64"/>
      <c r="X333" s="64"/>
      <c r="Y333" s="64"/>
      <c r="Z333" s="64"/>
      <c r="AA333" s="24"/>
      <c r="AB333" s="24"/>
      <c r="AC333" s="24"/>
      <c r="AD333" s="24"/>
    </row>
    <row r="334" spans="1:30">
      <c r="A334" s="24"/>
      <c r="B334" s="24"/>
      <c r="C334" s="24"/>
      <c r="D334" s="26"/>
      <c r="E334" s="127"/>
      <c r="F334" s="128"/>
      <c r="G334" s="129"/>
      <c r="H334" s="2"/>
      <c r="I334" s="130"/>
      <c r="J334" s="2"/>
      <c r="K334" s="129"/>
      <c r="L334" s="129"/>
      <c r="M334" s="129"/>
      <c r="N334" s="131"/>
      <c r="O334" s="129"/>
      <c r="P334" s="129"/>
      <c r="Q334" s="129"/>
      <c r="R334" s="133"/>
      <c r="S334" s="26"/>
      <c r="T334" s="105"/>
      <c r="U334" s="64"/>
      <c r="V334" s="65"/>
      <c r="W334" s="64"/>
      <c r="X334" s="64"/>
      <c r="Y334" s="64"/>
      <c r="Z334" s="64"/>
      <c r="AA334" s="24"/>
      <c r="AB334" s="24"/>
      <c r="AC334" s="24"/>
      <c r="AD334" s="24"/>
    </row>
    <row r="335" spans="1:30">
      <c r="A335" s="24"/>
      <c r="B335" s="24"/>
      <c r="C335" s="24"/>
      <c r="D335" s="26"/>
      <c r="E335" s="127"/>
      <c r="F335" s="128"/>
      <c r="G335" s="129"/>
      <c r="H335" s="2"/>
      <c r="I335" s="130"/>
      <c r="J335" s="2"/>
      <c r="K335" s="129"/>
      <c r="L335" s="129"/>
      <c r="M335" s="129"/>
      <c r="N335" s="131"/>
      <c r="O335" s="129"/>
      <c r="P335" s="129"/>
      <c r="Q335" s="129"/>
      <c r="R335" s="133"/>
      <c r="S335" s="26"/>
      <c r="T335" s="105"/>
      <c r="U335" s="64"/>
      <c r="V335" s="65"/>
      <c r="W335" s="64"/>
      <c r="X335" s="64"/>
      <c r="Y335" s="64"/>
      <c r="Z335" s="64"/>
      <c r="AA335" s="24"/>
      <c r="AB335" s="24"/>
      <c r="AC335" s="24"/>
      <c r="AD335" s="24"/>
    </row>
    <row r="336" spans="1:30">
      <c r="A336" s="24"/>
      <c r="B336" s="24"/>
      <c r="C336" s="24"/>
      <c r="D336" s="26"/>
      <c r="E336" s="127"/>
      <c r="F336" s="128"/>
      <c r="G336" s="129"/>
      <c r="H336" s="2"/>
      <c r="I336" s="130"/>
      <c r="J336" s="2"/>
      <c r="K336" s="129"/>
      <c r="L336" s="129"/>
      <c r="M336" s="129"/>
      <c r="N336" s="131"/>
      <c r="O336" s="129"/>
      <c r="P336" s="129"/>
      <c r="Q336" s="129"/>
      <c r="R336" s="133"/>
      <c r="S336" s="26"/>
      <c r="T336" s="105"/>
      <c r="U336" s="64"/>
      <c r="V336" s="65"/>
      <c r="W336" s="64"/>
      <c r="X336" s="64"/>
      <c r="Y336" s="64"/>
      <c r="Z336" s="64"/>
      <c r="AA336" s="24"/>
      <c r="AB336" s="24"/>
      <c r="AC336" s="24"/>
      <c r="AD336" s="24"/>
    </row>
    <row r="337" spans="1:30">
      <c r="A337" s="24"/>
      <c r="B337" s="24"/>
      <c r="C337" s="24"/>
      <c r="D337" s="26"/>
      <c r="E337" s="127"/>
      <c r="F337" s="128"/>
      <c r="G337" s="129"/>
      <c r="H337" s="2"/>
      <c r="I337" s="130"/>
      <c r="J337" s="2"/>
      <c r="K337" s="129"/>
      <c r="L337" s="129"/>
      <c r="M337" s="129"/>
      <c r="N337" s="131"/>
      <c r="O337" s="129"/>
      <c r="P337" s="129"/>
      <c r="Q337" s="129"/>
      <c r="R337" s="133"/>
      <c r="S337" s="26"/>
      <c r="T337" s="105"/>
      <c r="U337" s="64"/>
      <c r="V337" s="65"/>
      <c r="W337" s="64"/>
      <c r="X337" s="64"/>
      <c r="Y337" s="64"/>
      <c r="Z337" s="64"/>
      <c r="AA337" s="24"/>
      <c r="AB337" s="24"/>
      <c r="AC337" s="24"/>
      <c r="AD337" s="24"/>
    </row>
    <row r="338" spans="1:30">
      <c r="A338" s="24"/>
      <c r="B338" s="24"/>
      <c r="C338" s="24"/>
      <c r="D338" s="26"/>
      <c r="E338" s="127"/>
      <c r="F338" s="128"/>
      <c r="G338" s="129"/>
      <c r="H338" s="2"/>
      <c r="I338" s="130"/>
      <c r="J338" s="2"/>
      <c r="K338" s="129"/>
      <c r="L338" s="129"/>
      <c r="M338" s="129"/>
      <c r="N338" s="131"/>
      <c r="O338" s="129"/>
      <c r="P338" s="129"/>
      <c r="Q338" s="129"/>
      <c r="R338" s="133"/>
      <c r="S338" s="26"/>
      <c r="T338" s="105"/>
      <c r="U338" s="64"/>
      <c r="V338" s="65"/>
      <c r="W338" s="64"/>
      <c r="X338" s="64"/>
      <c r="Y338" s="64"/>
      <c r="Z338" s="64"/>
      <c r="AA338" s="24"/>
      <c r="AB338" s="24"/>
      <c r="AC338" s="24"/>
      <c r="AD338" s="24"/>
    </row>
    <row r="339" spans="1:30">
      <c r="A339" s="24"/>
      <c r="B339" s="24"/>
      <c r="C339" s="24"/>
      <c r="D339" s="26"/>
      <c r="E339" s="127"/>
      <c r="F339" s="128"/>
      <c r="G339" s="129"/>
      <c r="H339" s="2"/>
      <c r="I339" s="130"/>
      <c r="J339" s="2"/>
      <c r="K339" s="129"/>
      <c r="L339" s="129"/>
      <c r="M339" s="129"/>
      <c r="N339" s="131"/>
      <c r="O339" s="129"/>
      <c r="P339" s="129"/>
      <c r="Q339" s="129"/>
      <c r="R339" s="133"/>
      <c r="S339" s="26"/>
      <c r="T339" s="105"/>
      <c r="U339" s="64"/>
      <c r="V339" s="65"/>
      <c r="W339" s="64"/>
      <c r="X339" s="64"/>
      <c r="Y339" s="64"/>
      <c r="Z339" s="64"/>
      <c r="AA339" s="24"/>
      <c r="AB339" s="24"/>
      <c r="AC339" s="24"/>
      <c r="AD339" s="24"/>
    </row>
    <row r="340" spans="1:30">
      <c r="A340" s="24"/>
      <c r="B340" s="24"/>
      <c r="C340" s="24"/>
      <c r="D340" s="26"/>
      <c r="E340" s="127"/>
      <c r="F340" s="128"/>
      <c r="G340" s="129"/>
      <c r="H340" s="2"/>
      <c r="I340" s="130"/>
      <c r="J340" s="2"/>
      <c r="K340" s="129"/>
      <c r="L340" s="129"/>
      <c r="M340" s="129"/>
      <c r="N340" s="131"/>
      <c r="O340" s="129"/>
      <c r="P340" s="129"/>
      <c r="Q340" s="129"/>
      <c r="R340" s="133"/>
      <c r="S340" s="26"/>
      <c r="T340" s="105"/>
      <c r="U340" s="64"/>
      <c r="V340" s="65"/>
      <c r="W340" s="64"/>
      <c r="X340" s="64"/>
      <c r="Y340" s="64"/>
      <c r="Z340" s="64"/>
      <c r="AA340" s="24"/>
      <c r="AB340" s="24"/>
      <c r="AC340" s="24"/>
      <c r="AD340" s="24"/>
    </row>
    <row r="341" spans="1:30">
      <c r="A341" s="24"/>
      <c r="B341" s="24"/>
      <c r="C341" s="24"/>
      <c r="D341" s="26"/>
      <c r="E341" s="127"/>
      <c r="F341" s="128"/>
      <c r="G341" s="129"/>
      <c r="H341" s="2"/>
      <c r="I341" s="130"/>
      <c r="J341" s="2"/>
      <c r="K341" s="129"/>
      <c r="L341" s="129"/>
      <c r="M341" s="129"/>
      <c r="N341" s="131"/>
      <c r="O341" s="129"/>
      <c r="P341" s="129"/>
      <c r="Q341" s="129"/>
      <c r="R341" s="133"/>
      <c r="S341" s="26"/>
      <c r="T341" s="105"/>
      <c r="U341" s="64"/>
      <c r="V341" s="65"/>
      <c r="W341" s="64"/>
      <c r="X341" s="64"/>
      <c r="Y341" s="64"/>
      <c r="Z341" s="64"/>
      <c r="AA341" s="24"/>
      <c r="AB341" s="24"/>
      <c r="AC341" s="24"/>
      <c r="AD341" s="24"/>
    </row>
    <row r="342" spans="1:30">
      <c r="A342" s="24"/>
      <c r="B342" s="24"/>
      <c r="C342" s="24"/>
      <c r="D342" s="26"/>
      <c r="E342" s="127"/>
      <c r="F342" s="128"/>
      <c r="G342" s="129"/>
      <c r="H342" s="2"/>
      <c r="I342" s="130"/>
      <c r="J342" s="2"/>
      <c r="K342" s="129"/>
      <c r="L342" s="129"/>
      <c r="M342" s="129"/>
      <c r="N342" s="131"/>
      <c r="O342" s="129"/>
      <c r="P342" s="129"/>
      <c r="Q342" s="129"/>
      <c r="R342" s="133"/>
      <c r="S342" s="26"/>
      <c r="T342" s="105"/>
      <c r="U342" s="64"/>
      <c r="V342" s="65"/>
      <c r="W342" s="64"/>
      <c r="X342" s="64"/>
      <c r="Y342" s="64"/>
      <c r="Z342" s="64"/>
      <c r="AA342" s="24"/>
      <c r="AB342" s="24"/>
      <c r="AC342" s="24"/>
      <c r="AD342" s="24"/>
    </row>
    <row r="343" spans="1:30">
      <c r="A343" s="24"/>
      <c r="B343" s="24"/>
      <c r="C343" s="24"/>
      <c r="D343" s="26"/>
      <c r="E343" s="127"/>
      <c r="F343" s="128"/>
      <c r="G343" s="129"/>
      <c r="H343" s="2"/>
      <c r="I343" s="130"/>
      <c r="J343" s="2"/>
      <c r="K343" s="129"/>
      <c r="L343" s="129"/>
      <c r="M343" s="129"/>
      <c r="N343" s="131"/>
      <c r="O343" s="129"/>
      <c r="P343" s="129"/>
      <c r="Q343" s="129"/>
      <c r="R343" s="133"/>
      <c r="S343" s="26"/>
      <c r="T343" s="105"/>
      <c r="U343" s="64"/>
      <c r="V343" s="65"/>
      <c r="W343" s="64"/>
      <c r="X343" s="64"/>
      <c r="Y343" s="64"/>
      <c r="Z343" s="64"/>
      <c r="AA343" s="24"/>
      <c r="AB343" s="24"/>
      <c r="AC343" s="24"/>
      <c r="AD343" s="24"/>
    </row>
    <row r="344" spans="1:30">
      <c r="A344" s="24"/>
      <c r="B344" s="24"/>
      <c r="C344" s="24"/>
      <c r="D344" s="26"/>
      <c r="E344" s="127"/>
      <c r="F344" s="128"/>
      <c r="G344" s="129"/>
      <c r="H344" s="2"/>
      <c r="I344" s="130"/>
      <c r="J344" s="2"/>
      <c r="K344" s="129"/>
      <c r="L344" s="129"/>
      <c r="M344" s="129"/>
      <c r="N344" s="131"/>
      <c r="O344" s="129"/>
      <c r="P344" s="129"/>
      <c r="Q344" s="129"/>
      <c r="R344" s="133"/>
      <c r="S344" s="26"/>
      <c r="T344" s="105"/>
      <c r="U344" s="64"/>
      <c r="V344" s="65"/>
      <c r="W344" s="64"/>
      <c r="X344" s="64"/>
      <c r="Y344" s="64"/>
      <c r="Z344" s="64"/>
      <c r="AA344" s="24"/>
      <c r="AB344" s="24"/>
      <c r="AC344" s="24"/>
      <c r="AD344" s="24"/>
    </row>
    <row r="345" spans="1:30">
      <c r="A345" s="24"/>
      <c r="B345" s="24"/>
      <c r="C345" s="24"/>
      <c r="D345" s="26"/>
      <c r="E345" s="127"/>
      <c r="F345" s="128"/>
      <c r="G345" s="129"/>
      <c r="H345" s="2"/>
      <c r="I345" s="130"/>
      <c r="J345" s="2"/>
      <c r="K345" s="129"/>
      <c r="L345" s="129"/>
      <c r="M345" s="129"/>
      <c r="N345" s="131"/>
      <c r="O345" s="129"/>
      <c r="P345" s="129"/>
      <c r="Q345" s="129"/>
      <c r="R345" s="133"/>
      <c r="S345" s="26"/>
      <c r="T345" s="105"/>
      <c r="U345" s="64"/>
      <c r="V345" s="65"/>
      <c r="W345" s="64"/>
      <c r="X345" s="64"/>
      <c r="Y345" s="64"/>
      <c r="Z345" s="64"/>
      <c r="AA345" s="24"/>
      <c r="AB345" s="24"/>
      <c r="AC345" s="24"/>
      <c r="AD345" s="24"/>
    </row>
    <row r="346" spans="1:30">
      <c r="A346" s="24"/>
      <c r="B346" s="24"/>
      <c r="C346" s="24"/>
      <c r="D346" s="26"/>
      <c r="E346" s="127"/>
      <c r="F346" s="128"/>
      <c r="G346" s="129"/>
      <c r="H346" s="2"/>
      <c r="I346" s="130"/>
      <c r="J346" s="2"/>
      <c r="K346" s="129"/>
      <c r="L346" s="129"/>
      <c r="M346" s="129"/>
      <c r="N346" s="131"/>
      <c r="O346" s="129"/>
      <c r="P346" s="129"/>
      <c r="Q346" s="129"/>
      <c r="R346" s="133"/>
      <c r="S346" s="26"/>
      <c r="T346" s="105"/>
      <c r="U346" s="64"/>
      <c r="V346" s="65"/>
      <c r="W346" s="64"/>
      <c r="X346" s="64"/>
      <c r="Y346" s="64"/>
      <c r="Z346" s="64"/>
      <c r="AA346" s="24"/>
      <c r="AB346" s="24"/>
      <c r="AC346" s="24"/>
      <c r="AD346" s="24"/>
    </row>
    <row r="347" spans="1:30" ht="16.5" customHeight="1">
      <c r="A347" s="183" t="s">
        <v>367</v>
      </c>
      <c r="B347" s="184" t="s">
        <v>558</v>
      </c>
      <c r="C347" s="185" t="s">
        <v>291</v>
      </c>
      <c r="D347" s="186">
        <v>18824</v>
      </c>
      <c r="E347" s="186">
        <v>18344</v>
      </c>
      <c r="F347" s="110">
        <f>IF((D347&gt;E347),(D347-E347),(0))/1</f>
        <v>480</v>
      </c>
      <c r="G347" s="111">
        <f t="shared" si="97"/>
        <v>500</v>
      </c>
      <c r="H347" s="6">
        <f t="shared" si="98"/>
        <v>380</v>
      </c>
      <c r="I347" s="112">
        <f t="shared" si="99"/>
        <v>504</v>
      </c>
      <c r="J347" s="6">
        <f t="shared" si="113"/>
        <v>280</v>
      </c>
      <c r="K347" s="111">
        <f t="shared" si="100"/>
        <v>1428</v>
      </c>
      <c r="L347" s="111">
        <f>(G347+I347+K347)*1</f>
        <v>2432</v>
      </c>
      <c r="M347" s="111">
        <f t="shared" si="114"/>
        <v>2432</v>
      </c>
      <c r="N347" s="113">
        <f>IF((Y347&gt;0),Y347,130)*1</f>
        <v>225</v>
      </c>
      <c r="O347" s="111">
        <f t="shared" si="115"/>
        <v>0</v>
      </c>
      <c r="P347" s="111">
        <v>0</v>
      </c>
      <c r="Q347" s="111">
        <f t="shared" ref="Q347:Q352" si="136">IF((M347&gt;0),(M347+N347+P347),(Y347)+(P347))</f>
        <v>2657</v>
      </c>
      <c r="R347" s="72" t="s">
        <v>48</v>
      </c>
      <c r="S347" s="26"/>
      <c r="T347" s="105"/>
      <c r="U347" s="64">
        <v>5</v>
      </c>
      <c r="V347" s="65">
        <v>5.04</v>
      </c>
      <c r="W347" s="64">
        <v>5.0999999999999996</v>
      </c>
      <c r="X347" s="64">
        <v>90</v>
      </c>
      <c r="Y347" s="64">
        <f>2.5*90</f>
        <v>225</v>
      </c>
      <c r="Z347" s="64">
        <v>700</v>
      </c>
      <c r="AA347" s="24"/>
      <c r="AB347" s="24"/>
      <c r="AC347" s="24"/>
      <c r="AD347" s="24"/>
    </row>
    <row r="348" spans="1:30">
      <c r="A348" s="183"/>
      <c r="B348" s="120" t="s">
        <v>553</v>
      </c>
      <c r="C348" s="187" t="s">
        <v>292</v>
      </c>
      <c r="D348" s="187">
        <v>39136</v>
      </c>
      <c r="E348" s="187">
        <v>38997</v>
      </c>
      <c r="F348" s="68">
        <f>IF((D348&gt;E348),(D348-E348),(0))/1</f>
        <v>139</v>
      </c>
      <c r="G348" s="69">
        <f t="shared" si="97"/>
        <v>500</v>
      </c>
      <c r="H348" s="4">
        <f t="shared" si="98"/>
        <v>39</v>
      </c>
      <c r="I348" s="70">
        <f t="shared" si="99"/>
        <v>196.56</v>
      </c>
      <c r="J348" s="4">
        <f t="shared" si="113"/>
        <v>0</v>
      </c>
      <c r="K348" s="69">
        <f t="shared" si="100"/>
        <v>0</v>
      </c>
      <c r="L348" s="69">
        <f>(G348+I348+K348)*1</f>
        <v>696.56</v>
      </c>
      <c r="M348" s="69">
        <f t="shared" si="114"/>
        <v>696.56</v>
      </c>
      <c r="N348" s="71">
        <f>IF((Y348&gt;0),Y348,130)*1</f>
        <v>225</v>
      </c>
      <c r="O348" s="69">
        <f t="shared" si="115"/>
        <v>0</v>
      </c>
      <c r="P348" s="69">
        <v>0</v>
      </c>
      <c r="Q348" s="69">
        <f t="shared" si="136"/>
        <v>921.56</v>
      </c>
      <c r="R348" s="72" t="s">
        <v>48</v>
      </c>
      <c r="S348" s="26"/>
      <c r="T348" s="105"/>
      <c r="U348" s="64">
        <v>5</v>
      </c>
      <c r="V348" s="65">
        <v>5.04</v>
      </c>
      <c r="W348" s="64">
        <v>5.0999999999999996</v>
      </c>
      <c r="X348" s="64">
        <v>90</v>
      </c>
      <c r="Y348" s="64">
        <f t="shared" ref="Y348:Y376" si="137">2.5*90</f>
        <v>225</v>
      </c>
      <c r="Z348" s="64">
        <v>700</v>
      </c>
      <c r="AA348" s="24"/>
      <c r="AB348" s="24"/>
      <c r="AC348" s="24"/>
      <c r="AD348" s="24"/>
    </row>
    <row r="349" spans="1:30">
      <c r="A349" s="183"/>
      <c r="B349" s="120" t="s">
        <v>293</v>
      </c>
      <c r="C349" s="187" t="s">
        <v>294</v>
      </c>
      <c r="D349" s="187">
        <v>1508</v>
      </c>
      <c r="E349" s="187">
        <v>1330</v>
      </c>
      <c r="F349" s="68">
        <f>IF((D349&gt;E349),(D349-E349),(0))/1</f>
        <v>178</v>
      </c>
      <c r="G349" s="69">
        <f t="shared" si="97"/>
        <v>500</v>
      </c>
      <c r="H349" s="4">
        <f t="shared" si="98"/>
        <v>78</v>
      </c>
      <c r="I349" s="70">
        <f t="shared" si="99"/>
        <v>393.12</v>
      </c>
      <c r="J349" s="4">
        <f t="shared" si="113"/>
        <v>0</v>
      </c>
      <c r="K349" s="69">
        <f t="shared" si="100"/>
        <v>0</v>
      </c>
      <c r="L349" s="69">
        <f>(G349+I349+K349)*1</f>
        <v>893.12</v>
      </c>
      <c r="M349" s="69">
        <f t="shared" si="114"/>
        <v>893.12</v>
      </c>
      <c r="N349" s="71">
        <f t="shared" ref="N349:N354" si="138">IF((Y349&gt;0),Y349,130)*1</f>
        <v>225</v>
      </c>
      <c r="O349" s="69">
        <f t="shared" si="115"/>
        <v>0</v>
      </c>
      <c r="P349" s="69">
        <v>0</v>
      </c>
      <c r="Q349" s="69">
        <f t="shared" si="136"/>
        <v>1118.1199999999999</v>
      </c>
      <c r="R349" s="72" t="s">
        <v>48</v>
      </c>
      <c r="S349" s="26"/>
      <c r="T349" s="105"/>
      <c r="U349" s="64">
        <v>5</v>
      </c>
      <c r="V349" s="65">
        <v>5.04</v>
      </c>
      <c r="W349" s="64">
        <v>5.0999999999999996</v>
      </c>
      <c r="X349" s="64">
        <v>90</v>
      </c>
      <c r="Y349" s="64">
        <f t="shared" si="137"/>
        <v>225</v>
      </c>
      <c r="Z349" s="64">
        <v>700</v>
      </c>
      <c r="AA349" s="24"/>
      <c r="AB349" s="24"/>
      <c r="AC349" s="24"/>
      <c r="AD349" s="24"/>
    </row>
    <row r="350" spans="1:30">
      <c r="A350" s="183"/>
      <c r="B350" s="120" t="s">
        <v>607</v>
      </c>
      <c r="C350" s="187" t="s">
        <v>295</v>
      </c>
      <c r="D350" s="187"/>
      <c r="E350" s="187"/>
      <c r="F350" s="68">
        <f>IF((D350&gt;E350),(D350-E350),(0))/1</f>
        <v>0</v>
      </c>
      <c r="G350" s="69">
        <f t="shared" si="97"/>
        <v>0</v>
      </c>
      <c r="H350" s="4">
        <f t="shared" si="98"/>
        <v>0</v>
      </c>
      <c r="I350" s="70">
        <f t="shared" si="99"/>
        <v>0</v>
      </c>
      <c r="J350" s="4">
        <f t="shared" si="113"/>
        <v>0</v>
      </c>
      <c r="K350" s="69">
        <f t="shared" si="100"/>
        <v>0</v>
      </c>
      <c r="L350" s="69">
        <f>(G350+I350+K350)*1</f>
        <v>0</v>
      </c>
      <c r="M350" s="69">
        <f t="shared" si="114"/>
        <v>0</v>
      </c>
      <c r="N350" s="71">
        <f t="shared" si="138"/>
        <v>225</v>
      </c>
      <c r="O350" s="69">
        <f t="shared" si="115"/>
        <v>225</v>
      </c>
      <c r="P350" s="69">
        <v>0</v>
      </c>
      <c r="Q350" s="69">
        <f t="shared" si="136"/>
        <v>225</v>
      </c>
      <c r="R350" s="72" t="s">
        <v>48</v>
      </c>
      <c r="S350" s="116"/>
      <c r="T350" s="105"/>
      <c r="U350" s="64">
        <v>5</v>
      </c>
      <c r="V350" s="65">
        <v>5.04</v>
      </c>
      <c r="W350" s="64">
        <v>5.0999999999999996</v>
      </c>
      <c r="X350" s="64">
        <v>90</v>
      </c>
      <c r="Y350" s="64">
        <f t="shared" si="137"/>
        <v>225</v>
      </c>
      <c r="Z350" s="64">
        <v>700</v>
      </c>
      <c r="AA350" s="24"/>
      <c r="AB350" s="24"/>
      <c r="AC350" s="24"/>
      <c r="AD350" s="24"/>
    </row>
    <row r="351" spans="1:30">
      <c r="A351" s="183"/>
      <c r="B351" s="120" t="s">
        <v>555</v>
      </c>
      <c r="C351" s="187" t="s">
        <v>297</v>
      </c>
      <c r="D351" s="187">
        <v>15032</v>
      </c>
      <c r="E351" s="187">
        <v>14884</v>
      </c>
      <c r="F351" s="68">
        <f t="shared" ref="F351:F353" si="139">IF((D351&gt;E351),(D351-E351),(0))/1</f>
        <v>148</v>
      </c>
      <c r="G351" s="69">
        <f t="shared" si="97"/>
        <v>500</v>
      </c>
      <c r="H351" s="4">
        <f t="shared" si="98"/>
        <v>48</v>
      </c>
      <c r="I351" s="70">
        <f t="shared" si="99"/>
        <v>241.92000000000002</v>
      </c>
      <c r="J351" s="4">
        <f t="shared" si="113"/>
        <v>0</v>
      </c>
      <c r="K351" s="69">
        <f t="shared" si="100"/>
        <v>0</v>
      </c>
      <c r="L351" s="69">
        <f t="shared" ref="L351:L353" si="140">(G351+I351+K351)*1</f>
        <v>741.92000000000007</v>
      </c>
      <c r="M351" s="69">
        <f>L351*50%</f>
        <v>370.96000000000004</v>
      </c>
      <c r="N351" s="71">
        <f>IF((Y351&gt;0),Y351,130)*1</f>
        <v>225</v>
      </c>
      <c r="O351" s="69">
        <f t="shared" si="115"/>
        <v>0</v>
      </c>
      <c r="P351" s="69">
        <v>0</v>
      </c>
      <c r="Q351" s="69">
        <f t="shared" si="136"/>
        <v>595.96</v>
      </c>
      <c r="R351" s="72" t="s">
        <v>48</v>
      </c>
      <c r="S351" s="26"/>
      <c r="T351" s="105"/>
      <c r="U351" s="64">
        <v>5</v>
      </c>
      <c r="V351" s="65">
        <v>5.04</v>
      </c>
      <c r="W351" s="64">
        <v>5.0999999999999996</v>
      </c>
      <c r="X351" s="64">
        <v>90</v>
      </c>
      <c r="Y351" s="64">
        <f t="shared" si="137"/>
        <v>225</v>
      </c>
      <c r="Z351" s="64">
        <v>700</v>
      </c>
      <c r="AA351" s="24"/>
      <c r="AB351" s="24"/>
      <c r="AC351" s="24"/>
      <c r="AD351" s="24"/>
    </row>
    <row r="352" spans="1:30">
      <c r="A352" s="183"/>
      <c r="B352" s="120" t="s">
        <v>583</v>
      </c>
      <c r="C352" s="187" t="s">
        <v>298</v>
      </c>
      <c r="D352" s="187">
        <v>2419</v>
      </c>
      <c r="E352" s="187">
        <v>2419</v>
      </c>
      <c r="F352" s="68">
        <f>IF((D352&gt;E352),(D352-E352),(0))/1</f>
        <v>0</v>
      </c>
      <c r="G352" s="69">
        <f t="shared" si="97"/>
        <v>0</v>
      </c>
      <c r="H352" s="4">
        <f t="shared" si="98"/>
        <v>0</v>
      </c>
      <c r="I352" s="70">
        <f t="shared" si="99"/>
        <v>0</v>
      </c>
      <c r="J352" s="4">
        <f t="shared" si="113"/>
        <v>0</v>
      </c>
      <c r="K352" s="69">
        <f t="shared" si="100"/>
        <v>0</v>
      </c>
      <c r="L352" s="69">
        <f>(G352+I352+K352)*1</f>
        <v>0</v>
      </c>
      <c r="M352" s="69">
        <f t="shared" si="114"/>
        <v>0</v>
      </c>
      <c r="N352" s="71">
        <f t="shared" si="138"/>
        <v>225</v>
      </c>
      <c r="O352" s="69">
        <f t="shared" si="115"/>
        <v>225</v>
      </c>
      <c r="P352" s="69">
        <v>0</v>
      </c>
      <c r="Q352" s="69">
        <f t="shared" si="136"/>
        <v>225</v>
      </c>
      <c r="R352" s="72" t="s">
        <v>586</v>
      </c>
      <c r="S352" s="26"/>
      <c r="T352" s="105"/>
      <c r="U352" s="64">
        <v>5</v>
      </c>
      <c r="V352" s="65">
        <v>5.04</v>
      </c>
      <c r="W352" s="64">
        <v>5.0999999999999996</v>
      </c>
      <c r="X352" s="64">
        <v>90</v>
      </c>
      <c r="Y352" s="64">
        <f t="shared" si="137"/>
        <v>225</v>
      </c>
      <c r="Z352" s="64">
        <v>700</v>
      </c>
      <c r="AA352" s="24"/>
      <c r="AB352" s="24"/>
      <c r="AC352" s="24"/>
      <c r="AD352" s="24"/>
    </row>
    <row r="353" spans="1:30">
      <c r="A353" s="183"/>
      <c r="B353" s="120" t="s">
        <v>487</v>
      </c>
      <c r="C353" s="187" t="s">
        <v>299</v>
      </c>
      <c r="D353" s="187">
        <v>62483</v>
      </c>
      <c r="E353" s="187">
        <v>62109</v>
      </c>
      <c r="F353" s="68">
        <f t="shared" si="139"/>
        <v>374</v>
      </c>
      <c r="G353" s="69">
        <f t="shared" si="97"/>
        <v>500</v>
      </c>
      <c r="H353" s="4">
        <f t="shared" si="98"/>
        <v>274</v>
      </c>
      <c r="I353" s="70">
        <f t="shared" si="99"/>
        <v>504</v>
      </c>
      <c r="J353" s="4">
        <f t="shared" si="113"/>
        <v>174</v>
      </c>
      <c r="K353" s="69">
        <f t="shared" si="100"/>
        <v>887.4</v>
      </c>
      <c r="L353" s="69">
        <f t="shared" si="140"/>
        <v>1891.4</v>
      </c>
      <c r="M353" s="69">
        <f t="shared" si="114"/>
        <v>1891.4</v>
      </c>
      <c r="N353" s="71">
        <f t="shared" si="138"/>
        <v>225</v>
      </c>
      <c r="O353" s="69">
        <f t="shared" si="115"/>
        <v>0</v>
      </c>
      <c r="P353" s="69">
        <v>0</v>
      </c>
      <c r="Q353" s="69">
        <f t="shared" ref="Q353:Q354" si="141">IF((M353&gt;0),(M353+N353+P353),(Y353)+(P353))</f>
        <v>2116.4</v>
      </c>
      <c r="R353" s="72" t="s">
        <v>48</v>
      </c>
      <c r="S353" s="26"/>
      <c r="T353" s="105"/>
      <c r="U353" s="64">
        <v>5</v>
      </c>
      <c r="V353" s="65">
        <v>5.04</v>
      </c>
      <c r="W353" s="64">
        <v>5.0999999999999996</v>
      </c>
      <c r="X353" s="64">
        <v>90</v>
      </c>
      <c r="Y353" s="64">
        <f t="shared" si="137"/>
        <v>225</v>
      </c>
      <c r="Z353" s="64">
        <v>700</v>
      </c>
      <c r="AA353" s="24"/>
      <c r="AB353" s="24"/>
      <c r="AC353" s="24"/>
      <c r="AD353" s="24"/>
    </row>
    <row r="354" spans="1:30">
      <c r="A354" s="183"/>
      <c r="B354" s="120" t="s">
        <v>561</v>
      </c>
      <c r="C354" s="187" t="s">
        <v>300</v>
      </c>
      <c r="D354" s="187">
        <v>26016</v>
      </c>
      <c r="E354" s="187">
        <v>25793</v>
      </c>
      <c r="F354" s="68">
        <f>IF((D354&gt;E354),(D354-E354),(0))/1</f>
        <v>223</v>
      </c>
      <c r="G354" s="69">
        <f t="shared" si="97"/>
        <v>500</v>
      </c>
      <c r="H354" s="4">
        <f t="shared" si="98"/>
        <v>123</v>
      </c>
      <c r="I354" s="70">
        <f t="shared" si="99"/>
        <v>504</v>
      </c>
      <c r="J354" s="4">
        <f t="shared" si="113"/>
        <v>23</v>
      </c>
      <c r="K354" s="69">
        <f t="shared" si="100"/>
        <v>117.3</v>
      </c>
      <c r="L354" s="69">
        <f>(G354+I354+K354)*1</f>
        <v>1121.3</v>
      </c>
      <c r="M354" s="69">
        <f t="shared" si="114"/>
        <v>1121.3</v>
      </c>
      <c r="N354" s="71">
        <f t="shared" si="138"/>
        <v>225</v>
      </c>
      <c r="O354" s="69">
        <f t="shared" si="115"/>
        <v>0</v>
      </c>
      <c r="P354" s="69">
        <v>0</v>
      </c>
      <c r="Q354" s="69">
        <f t="shared" si="141"/>
        <v>1346.3</v>
      </c>
      <c r="R354" s="72" t="s">
        <v>48</v>
      </c>
      <c r="S354" s="26"/>
      <c r="T354" s="105"/>
      <c r="U354" s="64">
        <v>5</v>
      </c>
      <c r="V354" s="65">
        <v>5.04</v>
      </c>
      <c r="W354" s="64">
        <v>5.0999999999999996</v>
      </c>
      <c r="X354" s="64">
        <v>90</v>
      </c>
      <c r="Y354" s="64">
        <f t="shared" si="137"/>
        <v>225</v>
      </c>
      <c r="Z354" s="64">
        <v>700</v>
      </c>
      <c r="AA354" s="24"/>
      <c r="AB354" s="24"/>
      <c r="AC354" s="24"/>
      <c r="AD354" s="24"/>
    </row>
    <row r="355" spans="1:30">
      <c r="A355" s="183"/>
      <c r="B355" s="184" t="s">
        <v>477</v>
      </c>
      <c r="C355" s="185" t="s">
        <v>301</v>
      </c>
      <c r="D355" s="186">
        <v>1824</v>
      </c>
      <c r="E355" s="186">
        <v>1609</v>
      </c>
      <c r="F355" s="110">
        <f>IF((D355&gt;E355),(D355-E355),(0))/1</f>
        <v>215</v>
      </c>
      <c r="G355" s="111">
        <f t="shared" si="97"/>
        <v>500</v>
      </c>
      <c r="H355" s="6">
        <f t="shared" si="98"/>
        <v>115</v>
      </c>
      <c r="I355" s="112">
        <f t="shared" si="99"/>
        <v>504</v>
      </c>
      <c r="J355" s="6">
        <f t="shared" si="113"/>
        <v>15</v>
      </c>
      <c r="K355" s="111">
        <f t="shared" si="100"/>
        <v>76.5</v>
      </c>
      <c r="L355" s="111">
        <f>(G355+I355+K355)*1</f>
        <v>1080.5</v>
      </c>
      <c r="M355" s="111">
        <f t="shared" si="114"/>
        <v>1080.5</v>
      </c>
      <c r="N355" s="113">
        <f>IF((Y355&gt;0),Y355,130)*1</f>
        <v>225</v>
      </c>
      <c r="O355" s="111">
        <f t="shared" si="115"/>
        <v>0</v>
      </c>
      <c r="P355" s="111">
        <v>0</v>
      </c>
      <c r="Q355" s="111">
        <f>IF((M355&gt;0),(M355+N355+P355),(Y355)+(P355))</f>
        <v>1305.5</v>
      </c>
      <c r="R355" s="188" t="s">
        <v>48</v>
      </c>
      <c r="S355" s="150"/>
      <c r="T355" s="105"/>
      <c r="U355" s="64">
        <v>5</v>
      </c>
      <c r="V355" s="65">
        <v>5.04</v>
      </c>
      <c r="W355" s="64">
        <v>5.0999999999999996</v>
      </c>
      <c r="X355" s="64">
        <v>90</v>
      </c>
      <c r="Y355" s="64">
        <f t="shared" si="137"/>
        <v>225</v>
      </c>
      <c r="Z355" s="64">
        <v>700</v>
      </c>
      <c r="AA355" s="24"/>
      <c r="AB355" s="24"/>
      <c r="AC355" s="24"/>
      <c r="AD355" s="24"/>
    </row>
    <row r="356" spans="1:30">
      <c r="A356" s="183"/>
      <c r="B356" s="120" t="s">
        <v>605</v>
      </c>
      <c r="C356" s="187" t="s">
        <v>303</v>
      </c>
      <c r="D356" s="187">
        <v>5467</v>
      </c>
      <c r="E356" s="187">
        <v>5351</v>
      </c>
      <c r="F356" s="68">
        <f t="shared" ref="F356:F358" si="142">IF((D356&gt;E356),(D356-E356),(0))/1</f>
        <v>116</v>
      </c>
      <c r="G356" s="69">
        <f t="shared" si="97"/>
        <v>500</v>
      </c>
      <c r="H356" s="4">
        <f t="shared" si="98"/>
        <v>16</v>
      </c>
      <c r="I356" s="70">
        <f t="shared" si="99"/>
        <v>80.64</v>
      </c>
      <c r="J356" s="4">
        <f t="shared" si="113"/>
        <v>0</v>
      </c>
      <c r="K356" s="69">
        <f t="shared" si="100"/>
        <v>0</v>
      </c>
      <c r="L356" s="69">
        <f t="shared" ref="L356:L358" si="143">(G356+I356+K356)*1</f>
        <v>580.64</v>
      </c>
      <c r="M356" s="69">
        <f t="shared" si="114"/>
        <v>580.64</v>
      </c>
      <c r="N356" s="71">
        <f>IF((Y356&gt;0),Y356,130)*1</f>
        <v>225</v>
      </c>
      <c r="O356" s="69">
        <f t="shared" si="115"/>
        <v>0</v>
      </c>
      <c r="P356" s="69">
        <v>0</v>
      </c>
      <c r="Q356" s="69">
        <f>IF((M356&gt;0),(M356+N356+P356),(Y356)+(P356))</f>
        <v>805.64</v>
      </c>
      <c r="R356" s="188" t="s">
        <v>48</v>
      </c>
      <c r="S356" s="26"/>
      <c r="T356" s="105"/>
      <c r="U356" s="64">
        <v>5</v>
      </c>
      <c r="V356" s="65">
        <v>5.04</v>
      </c>
      <c r="W356" s="64">
        <v>5.0999999999999996</v>
      </c>
      <c r="X356" s="64">
        <v>90</v>
      </c>
      <c r="Y356" s="64">
        <f t="shared" si="137"/>
        <v>225</v>
      </c>
      <c r="Z356" s="64">
        <v>700</v>
      </c>
      <c r="AA356" s="24"/>
      <c r="AB356" s="24"/>
      <c r="AC356" s="24"/>
      <c r="AD356" s="24"/>
    </row>
    <row r="357" spans="1:30">
      <c r="A357" s="183"/>
      <c r="B357" s="120" t="s">
        <v>97</v>
      </c>
      <c r="C357" s="187" t="s">
        <v>305</v>
      </c>
      <c r="D357" s="189"/>
      <c r="E357" s="189"/>
      <c r="F357" s="80">
        <f t="shared" si="142"/>
        <v>0</v>
      </c>
      <c r="G357" s="81">
        <f t="shared" si="97"/>
        <v>0</v>
      </c>
      <c r="H357" s="5">
        <f t="shared" si="98"/>
        <v>0</v>
      </c>
      <c r="I357" s="82">
        <f t="shared" si="99"/>
        <v>0</v>
      </c>
      <c r="J357" s="5">
        <f t="shared" si="113"/>
        <v>0</v>
      </c>
      <c r="K357" s="81">
        <f t="shared" si="100"/>
        <v>0</v>
      </c>
      <c r="L357" s="81">
        <f t="shared" si="143"/>
        <v>0</v>
      </c>
      <c r="M357" s="81">
        <f t="shared" si="114"/>
        <v>0</v>
      </c>
      <c r="N357" s="83">
        <f t="shared" ref="N357:N366" si="144">IF((Y357&gt;0),Y357,130)*1</f>
        <v>225</v>
      </c>
      <c r="O357" s="81">
        <f t="shared" si="115"/>
        <v>225</v>
      </c>
      <c r="P357" s="81">
        <v>0</v>
      </c>
      <c r="Q357" s="81">
        <f t="shared" ref="Q357:Q366" si="145">IF((M357&gt;0),(M357+N357+P357),(Y357)+(P357))</f>
        <v>225</v>
      </c>
      <c r="R357" s="72" t="s">
        <v>48</v>
      </c>
      <c r="S357" s="26"/>
      <c r="T357" s="105"/>
      <c r="U357" s="64">
        <v>5</v>
      </c>
      <c r="V357" s="65">
        <v>5.04</v>
      </c>
      <c r="W357" s="64">
        <v>5.0999999999999996</v>
      </c>
      <c r="X357" s="64">
        <v>90</v>
      </c>
      <c r="Y357" s="64">
        <f t="shared" si="137"/>
        <v>225</v>
      </c>
      <c r="Z357" s="64">
        <v>700</v>
      </c>
      <c r="AA357" s="24"/>
      <c r="AB357" s="24"/>
      <c r="AC357" s="24"/>
      <c r="AD357" s="24"/>
    </row>
    <row r="358" spans="1:30">
      <c r="A358" s="183"/>
      <c r="B358" s="120" t="s">
        <v>584</v>
      </c>
      <c r="C358" s="187" t="s">
        <v>306</v>
      </c>
      <c r="D358" s="187">
        <v>48997</v>
      </c>
      <c r="E358" s="187">
        <v>48158</v>
      </c>
      <c r="F358" s="68">
        <f t="shared" si="142"/>
        <v>839</v>
      </c>
      <c r="G358" s="69">
        <f t="shared" si="97"/>
        <v>500</v>
      </c>
      <c r="H358" s="4">
        <f t="shared" si="98"/>
        <v>739</v>
      </c>
      <c r="I358" s="70">
        <f t="shared" si="99"/>
        <v>504</v>
      </c>
      <c r="J358" s="4">
        <f t="shared" si="113"/>
        <v>639</v>
      </c>
      <c r="K358" s="69">
        <f t="shared" si="100"/>
        <v>3258.8999999999996</v>
      </c>
      <c r="L358" s="69">
        <f t="shared" si="143"/>
        <v>4262.8999999999996</v>
      </c>
      <c r="M358" s="69">
        <f t="shared" si="114"/>
        <v>4262.8999999999996</v>
      </c>
      <c r="N358" s="71">
        <f t="shared" si="144"/>
        <v>225</v>
      </c>
      <c r="O358" s="69">
        <f t="shared" si="115"/>
        <v>0</v>
      </c>
      <c r="P358" s="69">
        <v>0</v>
      </c>
      <c r="Q358" s="69">
        <f t="shared" si="145"/>
        <v>4487.8999999999996</v>
      </c>
      <c r="R358" s="72" t="s">
        <v>48</v>
      </c>
      <c r="S358" s="107"/>
      <c r="T358" s="105"/>
      <c r="U358" s="64">
        <v>5</v>
      </c>
      <c r="V358" s="65">
        <v>5.04</v>
      </c>
      <c r="W358" s="64">
        <v>5.0999999999999996</v>
      </c>
      <c r="X358" s="64">
        <v>90</v>
      </c>
      <c r="Y358" s="64">
        <f t="shared" si="137"/>
        <v>225</v>
      </c>
      <c r="Z358" s="64">
        <v>700</v>
      </c>
      <c r="AA358" s="24"/>
      <c r="AB358" s="24"/>
      <c r="AC358" s="24"/>
      <c r="AD358" s="24"/>
    </row>
    <row r="359" spans="1:30">
      <c r="A359" s="183"/>
      <c r="B359" s="120" t="s">
        <v>574</v>
      </c>
      <c r="C359" s="187" t="s">
        <v>307</v>
      </c>
      <c r="D359" s="187">
        <v>22899</v>
      </c>
      <c r="E359" s="187">
        <v>22367</v>
      </c>
      <c r="F359" s="68">
        <f>IF((D359&gt;E359),(D359-E359),(0))/1</f>
        <v>532</v>
      </c>
      <c r="G359" s="69">
        <f t="shared" si="97"/>
        <v>500</v>
      </c>
      <c r="H359" s="4">
        <f t="shared" si="98"/>
        <v>432</v>
      </c>
      <c r="I359" s="70">
        <f t="shared" si="99"/>
        <v>504</v>
      </c>
      <c r="J359" s="4">
        <f t="shared" si="113"/>
        <v>332</v>
      </c>
      <c r="K359" s="69">
        <f t="shared" si="100"/>
        <v>1693.1999999999998</v>
      </c>
      <c r="L359" s="69">
        <f>(G359+I359+K359)*1</f>
        <v>2697.2</v>
      </c>
      <c r="M359" s="69">
        <f t="shared" si="114"/>
        <v>2697.2</v>
      </c>
      <c r="N359" s="71">
        <f t="shared" si="144"/>
        <v>225</v>
      </c>
      <c r="O359" s="69">
        <f t="shared" si="115"/>
        <v>0</v>
      </c>
      <c r="P359" s="69">
        <v>0</v>
      </c>
      <c r="Q359" s="69">
        <f t="shared" si="145"/>
        <v>2922.2</v>
      </c>
      <c r="R359" s="72" t="s">
        <v>48</v>
      </c>
      <c r="S359" s="26"/>
      <c r="T359" s="105"/>
      <c r="U359" s="64">
        <v>5</v>
      </c>
      <c r="V359" s="65">
        <v>5.04</v>
      </c>
      <c r="W359" s="64">
        <v>5.0999999999999996</v>
      </c>
      <c r="X359" s="64">
        <v>90</v>
      </c>
      <c r="Y359" s="64">
        <f t="shared" si="137"/>
        <v>225</v>
      </c>
      <c r="Z359" s="64">
        <v>700</v>
      </c>
      <c r="AA359" s="24"/>
      <c r="AB359" s="24"/>
      <c r="AC359" s="24"/>
      <c r="AD359" s="24"/>
    </row>
    <row r="360" spans="1:30">
      <c r="A360" s="183"/>
      <c r="B360" s="120" t="s">
        <v>567</v>
      </c>
      <c r="C360" s="187" t="s">
        <v>309</v>
      </c>
      <c r="D360" s="187">
        <v>68509</v>
      </c>
      <c r="E360" s="187">
        <v>68431</v>
      </c>
      <c r="F360" s="68">
        <f>IF((D360&gt;E360),(D360-E360),(0))/1</f>
        <v>78</v>
      </c>
      <c r="G360" s="69">
        <f t="shared" si="97"/>
        <v>390</v>
      </c>
      <c r="H360" s="4">
        <f t="shared" si="98"/>
        <v>0</v>
      </c>
      <c r="I360" s="70">
        <f t="shared" si="99"/>
        <v>0</v>
      </c>
      <c r="J360" s="4">
        <f t="shared" si="113"/>
        <v>0</v>
      </c>
      <c r="K360" s="69">
        <f t="shared" si="100"/>
        <v>0</v>
      </c>
      <c r="L360" s="69">
        <f>(G360+I360+K360)*1</f>
        <v>390</v>
      </c>
      <c r="M360" s="69">
        <f t="shared" si="114"/>
        <v>390</v>
      </c>
      <c r="N360" s="71">
        <f t="shared" si="144"/>
        <v>225</v>
      </c>
      <c r="O360" s="69">
        <f t="shared" si="115"/>
        <v>0</v>
      </c>
      <c r="P360" s="69">
        <v>0</v>
      </c>
      <c r="Q360" s="69">
        <f t="shared" si="145"/>
        <v>615</v>
      </c>
      <c r="R360" s="72" t="s">
        <v>48</v>
      </c>
      <c r="S360" s="134"/>
      <c r="T360" s="105"/>
      <c r="U360" s="64">
        <v>5</v>
      </c>
      <c r="V360" s="65">
        <v>5.04</v>
      </c>
      <c r="W360" s="64">
        <v>5.0999999999999996</v>
      </c>
      <c r="X360" s="64">
        <v>90</v>
      </c>
      <c r="Y360" s="64">
        <f t="shared" si="137"/>
        <v>225</v>
      </c>
      <c r="Z360" s="64">
        <v>700</v>
      </c>
      <c r="AA360" s="24"/>
      <c r="AB360" s="24"/>
      <c r="AC360" s="24"/>
      <c r="AD360" s="24"/>
    </row>
    <row r="361" spans="1:30">
      <c r="A361" s="183"/>
      <c r="B361" s="120" t="s">
        <v>557</v>
      </c>
      <c r="C361" s="187" t="s">
        <v>310</v>
      </c>
      <c r="D361" s="187">
        <v>42793</v>
      </c>
      <c r="E361" s="187">
        <v>42296</v>
      </c>
      <c r="F361" s="68">
        <f>IF((D361&gt;E361),(D361-E361),(0))/1</f>
        <v>497</v>
      </c>
      <c r="G361" s="69">
        <f t="shared" si="97"/>
        <v>500</v>
      </c>
      <c r="H361" s="4">
        <f t="shared" si="98"/>
        <v>397</v>
      </c>
      <c r="I361" s="70">
        <f t="shared" si="99"/>
        <v>504</v>
      </c>
      <c r="J361" s="4">
        <f t="shared" si="113"/>
        <v>297</v>
      </c>
      <c r="K361" s="69">
        <f t="shared" si="100"/>
        <v>1514.6999999999998</v>
      </c>
      <c r="L361" s="69">
        <f>(G361+I361+K361)*1</f>
        <v>2518.6999999999998</v>
      </c>
      <c r="M361" s="69">
        <f t="shared" si="114"/>
        <v>2518.6999999999998</v>
      </c>
      <c r="N361" s="71">
        <f t="shared" si="144"/>
        <v>225</v>
      </c>
      <c r="O361" s="69">
        <f t="shared" si="115"/>
        <v>0</v>
      </c>
      <c r="P361" s="69">
        <v>0</v>
      </c>
      <c r="Q361" s="69">
        <f t="shared" si="145"/>
        <v>2743.7</v>
      </c>
      <c r="R361" s="72" t="s">
        <v>48</v>
      </c>
      <c r="S361" s="116"/>
      <c r="T361" s="105"/>
      <c r="U361" s="64">
        <v>5</v>
      </c>
      <c r="V361" s="65">
        <v>5.04</v>
      </c>
      <c r="W361" s="64">
        <v>5.0999999999999996</v>
      </c>
      <c r="X361" s="64">
        <v>90</v>
      </c>
      <c r="Y361" s="64">
        <f t="shared" si="137"/>
        <v>225</v>
      </c>
      <c r="Z361" s="64">
        <v>700</v>
      </c>
      <c r="AA361" s="24"/>
      <c r="AB361" s="24"/>
      <c r="AC361" s="24"/>
      <c r="AD361" s="24"/>
    </row>
    <row r="362" spans="1:30">
      <c r="A362" s="183"/>
      <c r="B362" s="120" t="s">
        <v>472</v>
      </c>
      <c r="C362" s="187" t="s">
        <v>311</v>
      </c>
      <c r="D362" s="187">
        <v>550</v>
      </c>
      <c r="E362" s="187">
        <v>216</v>
      </c>
      <c r="F362" s="68">
        <f>IF((D362&gt;E362),(D362-E362),(0))/1</f>
        <v>334</v>
      </c>
      <c r="G362" s="69">
        <f t="shared" ref="G362:G417" si="146">IF((F362&gt;100),(100*U362), (F362*U362))</f>
        <v>500</v>
      </c>
      <c r="H362" s="4">
        <f t="shared" ref="H362:H417" si="147">IF((F362&gt;100),(F362-100),(0))</f>
        <v>234</v>
      </c>
      <c r="I362" s="70">
        <f t="shared" ref="I362:I417" si="148">IF((H362&gt;100),(100*V362),(H362*V362))</f>
        <v>504</v>
      </c>
      <c r="J362" s="4">
        <f t="shared" si="113"/>
        <v>134</v>
      </c>
      <c r="K362" s="69">
        <f t="shared" ref="K362:K417" si="149">IF((J362&gt;0),(J362*W362),(0))</f>
        <v>683.4</v>
      </c>
      <c r="L362" s="69">
        <f>(G362+I362+K362)*1</f>
        <v>1687.4</v>
      </c>
      <c r="M362" s="69">
        <f t="shared" si="114"/>
        <v>1687.4</v>
      </c>
      <c r="N362" s="71">
        <f t="shared" si="144"/>
        <v>225</v>
      </c>
      <c r="O362" s="69">
        <f t="shared" si="115"/>
        <v>0</v>
      </c>
      <c r="P362" s="69">
        <v>0</v>
      </c>
      <c r="Q362" s="69">
        <f t="shared" si="145"/>
        <v>1912.4</v>
      </c>
      <c r="R362" s="72" t="s">
        <v>48</v>
      </c>
      <c r="S362" s="26"/>
      <c r="T362" s="105"/>
      <c r="U362" s="64">
        <v>5</v>
      </c>
      <c r="V362" s="65">
        <v>5.04</v>
      </c>
      <c r="W362" s="64">
        <v>5.0999999999999996</v>
      </c>
      <c r="X362" s="64">
        <v>90</v>
      </c>
      <c r="Y362" s="64">
        <f t="shared" si="137"/>
        <v>225</v>
      </c>
      <c r="Z362" s="64">
        <v>700</v>
      </c>
      <c r="AA362" s="24"/>
      <c r="AB362" s="24"/>
      <c r="AC362" s="24"/>
      <c r="AD362" s="24"/>
    </row>
    <row r="363" spans="1:30">
      <c r="A363" s="183"/>
      <c r="B363" s="120" t="s">
        <v>312</v>
      </c>
      <c r="C363" s="187" t="s">
        <v>313</v>
      </c>
      <c r="D363" s="187">
        <v>54979</v>
      </c>
      <c r="E363" s="187">
        <v>54280</v>
      </c>
      <c r="F363" s="68">
        <f>IF((D363&gt;E363),(D363-E363),(0))/3</f>
        <v>233</v>
      </c>
      <c r="G363" s="69">
        <f t="shared" si="146"/>
        <v>500</v>
      </c>
      <c r="H363" s="4">
        <f t="shared" si="147"/>
        <v>133</v>
      </c>
      <c r="I363" s="70">
        <f t="shared" si="148"/>
        <v>504</v>
      </c>
      <c r="J363" s="4">
        <f t="shared" si="113"/>
        <v>33</v>
      </c>
      <c r="K363" s="69">
        <f t="shared" si="149"/>
        <v>168.29999999999998</v>
      </c>
      <c r="L363" s="69">
        <f>(G363+I363+K363)*3</f>
        <v>3516.8999999999996</v>
      </c>
      <c r="M363" s="69">
        <f t="shared" si="114"/>
        <v>3516.8999999999996</v>
      </c>
      <c r="N363" s="71">
        <f t="shared" si="144"/>
        <v>225</v>
      </c>
      <c r="O363" s="69">
        <f t="shared" si="115"/>
        <v>0</v>
      </c>
      <c r="P363" s="69">
        <v>0</v>
      </c>
      <c r="Q363" s="69">
        <f t="shared" si="145"/>
        <v>3741.8999999999996</v>
      </c>
      <c r="R363" s="72" t="s">
        <v>577</v>
      </c>
      <c r="S363" s="26"/>
      <c r="T363" s="105"/>
      <c r="U363" s="64">
        <v>5</v>
      </c>
      <c r="V363" s="65">
        <v>5.04</v>
      </c>
      <c r="W363" s="64">
        <v>5.0999999999999996</v>
      </c>
      <c r="X363" s="64">
        <v>90</v>
      </c>
      <c r="Y363" s="64">
        <f t="shared" si="137"/>
        <v>225</v>
      </c>
      <c r="Z363" s="64">
        <v>700</v>
      </c>
      <c r="AA363" s="24"/>
      <c r="AB363" s="24"/>
      <c r="AC363" s="24"/>
      <c r="AD363" s="24"/>
    </row>
    <row r="364" spans="1:30">
      <c r="A364" s="183"/>
      <c r="B364" s="120" t="s">
        <v>97</v>
      </c>
      <c r="C364" s="187" t="s">
        <v>314</v>
      </c>
      <c r="D364" s="189"/>
      <c r="E364" s="189"/>
      <c r="F364" s="80">
        <f t="shared" ref="F364" si="150">IF((D364&gt;E364),(D364-E364),(0))/1</f>
        <v>0</v>
      </c>
      <c r="G364" s="81">
        <f t="shared" si="146"/>
        <v>0</v>
      </c>
      <c r="H364" s="5">
        <f t="shared" si="147"/>
        <v>0</v>
      </c>
      <c r="I364" s="82">
        <f t="shared" si="148"/>
        <v>0</v>
      </c>
      <c r="J364" s="5">
        <f t="shared" ref="J364:J417" si="151">IF((H364&gt;100),(H364-100),(0))</f>
        <v>0</v>
      </c>
      <c r="K364" s="81">
        <f t="shared" si="149"/>
        <v>0</v>
      </c>
      <c r="L364" s="81">
        <f t="shared" ref="L364" si="152">(G364+I364+K364)*1</f>
        <v>0</v>
      </c>
      <c r="M364" s="81">
        <f t="shared" ref="M364:M417" si="153">L364</f>
        <v>0</v>
      </c>
      <c r="N364" s="83">
        <f t="shared" si="144"/>
        <v>225</v>
      </c>
      <c r="O364" s="81">
        <f t="shared" ref="O364:O417" si="154">IF((F364&gt;0),0,(Y364))</f>
        <v>225</v>
      </c>
      <c r="P364" s="81">
        <v>0</v>
      </c>
      <c r="Q364" s="81">
        <f t="shared" si="145"/>
        <v>225</v>
      </c>
      <c r="R364" s="72" t="s">
        <v>48</v>
      </c>
      <c r="S364" s="26"/>
      <c r="T364" s="105"/>
      <c r="U364" s="64">
        <v>5</v>
      </c>
      <c r="V364" s="65">
        <v>5.04</v>
      </c>
      <c r="W364" s="64">
        <v>5.0999999999999996</v>
      </c>
      <c r="X364" s="64">
        <v>90</v>
      </c>
      <c r="Y364" s="64">
        <f t="shared" si="137"/>
        <v>225</v>
      </c>
      <c r="Z364" s="64">
        <v>700</v>
      </c>
      <c r="AA364" s="24"/>
      <c r="AB364" s="24"/>
      <c r="AC364" s="24"/>
      <c r="AD364" s="24"/>
    </row>
    <row r="365" spans="1:30">
      <c r="A365" s="183"/>
      <c r="B365" s="120" t="s">
        <v>437</v>
      </c>
      <c r="C365" s="187" t="s">
        <v>315</v>
      </c>
      <c r="D365" s="187">
        <v>54677</v>
      </c>
      <c r="E365" s="187">
        <v>54548</v>
      </c>
      <c r="F365" s="68">
        <f>IF((D365&gt;E365),(D365-E365),(0))/1</f>
        <v>129</v>
      </c>
      <c r="G365" s="69">
        <f t="shared" si="146"/>
        <v>500</v>
      </c>
      <c r="H365" s="4">
        <f t="shared" si="147"/>
        <v>29</v>
      </c>
      <c r="I365" s="70">
        <f t="shared" si="148"/>
        <v>146.16</v>
      </c>
      <c r="J365" s="4">
        <f t="shared" si="151"/>
        <v>0</v>
      </c>
      <c r="K365" s="69">
        <f t="shared" si="149"/>
        <v>0</v>
      </c>
      <c r="L365" s="69">
        <f>(G365+I365+K365)*1</f>
        <v>646.16</v>
      </c>
      <c r="M365" s="69">
        <f t="shared" si="153"/>
        <v>646.16</v>
      </c>
      <c r="N365" s="71">
        <f t="shared" si="144"/>
        <v>225</v>
      </c>
      <c r="O365" s="69">
        <f t="shared" si="154"/>
        <v>0</v>
      </c>
      <c r="P365" s="69">
        <v>0</v>
      </c>
      <c r="Q365" s="69">
        <f t="shared" si="145"/>
        <v>871.16</v>
      </c>
      <c r="R365" s="72" t="s">
        <v>48</v>
      </c>
      <c r="S365" s="26"/>
      <c r="T365" s="105"/>
      <c r="U365" s="64">
        <v>5</v>
      </c>
      <c r="V365" s="65">
        <v>5.04</v>
      </c>
      <c r="W365" s="64">
        <v>5.0999999999999996</v>
      </c>
      <c r="X365" s="64">
        <v>90</v>
      </c>
      <c r="Y365" s="64">
        <f t="shared" si="137"/>
        <v>225</v>
      </c>
      <c r="Z365" s="64">
        <v>700</v>
      </c>
      <c r="AA365" s="24"/>
      <c r="AB365" s="24"/>
      <c r="AC365" s="24"/>
      <c r="AD365" s="24"/>
    </row>
    <row r="366" spans="1:30">
      <c r="A366" s="183"/>
      <c r="B366" s="120" t="s">
        <v>448</v>
      </c>
      <c r="C366" s="187" t="s">
        <v>317</v>
      </c>
      <c r="D366" s="187">
        <v>28461</v>
      </c>
      <c r="E366" s="187">
        <v>28198</v>
      </c>
      <c r="F366" s="68">
        <f>IF((D366&gt;E366),(D366-E366),(0))/1</f>
        <v>263</v>
      </c>
      <c r="G366" s="69">
        <f t="shared" si="146"/>
        <v>500</v>
      </c>
      <c r="H366" s="4">
        <f t="shared" si="147"/>
        <v>163</v>
      </c>
      <c r="I366" s="70">
        <f t="shared" si="148"/>
        <v>504</v>
      </c>
      <c r="J366" s="4">
        <f t="shared" si="151"/>
        <v>63</v>
      </c>
      <c r="K366" s="69">
        <f t="shared" si="149"/>
        <v>321.29999999999995</v>
      </c>
      <c r="L366" s="69">
        <f>(G366+I366+K366)*1</f>
        <v>1325.3</v>
      </c>
      <c r="M366" s="69">
        <f t="shared" si="153"/>
        <v>1325.3</v>
      </c>
      <c r="N366" s="71">
        <f t="shared" si="144"/>
        <v>225</v>
      </c>
      <c r="O366" s="69">
        <f t="shared" si="154"/>
        <v>0</v>
      </c>
      <c r="P366" s="69">
        <v>0</v>
      </c>
      <c r="Q366" s="69">
        <f t="shared" si="145"/>
        <v>1550.3</v>
      </c>
      <c r="R366" s="72" t="s">
        <v>48</v>
      </c>
      <c r="S366" s="26"/>
      <c r="T366" s="105"/>
      <c r="U366" s="64">
        <v>5</v>
      </c>
      <c r="V366" s="65">
        <v>5.04</v>
      </c>
      <c r="W366" s="64">
        <v>5.0999999999999996</v>
      </c>
      <c r="X366" s="64">
        <v>90</v>
      </c>
      <c r="Y366" s="64">
        <f t="shared" si="137"/>
        <v>225</v>
      </c>
      <c r="Z366" s="64">
        <v>700</v>
      </c>
      <c r="AA366" s="24"/>
      <c r="AB366" s="24"/>
      <c r="AC366" s="24"/>
      <c r="AD366" s="24"/>
    </row>
    <row r="367" spans="1:30">
      <c r="A367" s="183"/>
      <c r="B367" s="184" t="s">
        <v>581</v>
      </c>
      <c r="C367" s="185" t="s">
        <v>318</v>
      </c>
      <c r="D367" s="190">
        <v>3852</v>
      </c>
      <c r="E367" s="190">
        <v>3735</v>
      </c>
      <c r="F367" s="68">
        <f>IF((D367&gt;E367),(D367-E367),(0))/1</f>
        <v>117</v>
      </c>
      <c r="G367" s="111">
        <f t="shared" si="146"/>
        <v>500</v>
      </c>
      <c r="H367" s="6">
        <f t="shared" si="147"/>
        <v>17</v>
      </c>
      <c r="I367" s="112">
        <f t="shared" si="148"/>
        <v>85.68</v>
      </c>
      <c r="J367" s="6">
        <f t="shared" si="151"/>
        <v>0</v>
      </c>
      <c r="K367" s="111">
        <f t="shared" si="149"/>
        <v>0</v>
      </c>
      <c r="L367" s="111">
        <f>(G367+I367+K367)*1</f>
        <v>585.68000000000006</v>
      </c>
      <c r="M367" s="111">
        <f t="shared" si="153"/>
        <v>585.68000000000006</v>
      </c>
      <c r="N367" s="113">
        <f>IF((Y367&gt;0),Y367,130)*1</f>
        <v>225</v>
      </c>
      <c r="O367" s="111">
        <f t="shared" si="154"/>
        <v>0</v>
      </c>
      <c r="P367" s="111">
        <v>0</v>
      </c>
      <c r="Q367" s="111">
        <f>IF((M367&gt;0),(M367+N367+P367),(Y367)+(P367))</f>
        <v>810.68000000000006</v>
      </c>
      <c r="R367" s="72" t="s">
        <v>48</v>
      </c>
      <c r="S367" s="26"/>
      <c r="T367" s="105"/>
      <c r="U367" s="64">
        <v>5</v>
      </c>
      <c r="V367" s="65">
        <v>5.04</v>
      </c>
      <c r="W367" s="64">
        <v>5.0999999999999996</v>
      </c>
      <c r="X367" s="64">
        <v>90</v>
      </c>
      <c r="Y367" s="64">
        <f t="shared" si="137"/>
        <v>225</v>
      </c>
      <c r="Z367" s="64">
        <v>700</v>
      </c>
      <c r="AA367" s="24"/>
      <c r="AB367" s="24"/>
      <c r="AC367" s="24"/>
      <c r="AD367" s="24"/>
    </row>
    <row r="368" spans="1:30">
      <c r="A368" s="183"/>
      <c r="B368" s="120" t="s">
        <v>452</v>
      </c>
      <c r="C368" s="187" t="s">
        <v>319</v>
      </c>
      <c r="D368" s="187">
        <v>10863</v>
      </c>
      <c r="E368" s="187">
        <v>10755</v>
      </c>
      <c r="F368" s="68">
        <f>IF((D368&gt;E368),(D368-E368),(0))/1</f>
        <v>108</v>
      </c>
      <c r="G368" s="69">
        <f t="shared" si="146"/>
        <v>500</v>
      </c>
      <c r="H368" s="4">
        <f t="shared" si="147"/>
        <v>8</v>
      </c>
      <c r="I368" s="70">
        <f t="shared" si="148"/>
        <v>40.32</v>
      </c>
      <c r="J368" s="4">
        <f t="shared" si="151"/>
        <v>0</v>
      </c>
      <c r="K368" s="69">
        <f t="shared" si="149"/>
        <v>0</v>
      </c>
      <c r="L368" s="69">
        <f>(G368+I368+K368)*1</f>
        <v>540.32000000000005</v>
      </c>
      <c r="M368" s="69">
        <f t="shared" si="153"/>
        <v>540.32000000000005</v>
      </c>
      <c r="N368" s="71">
        <f>IF((Y368&gt;0),Y368,130)*1</f>
        <v>225</v>
      </c>
      <c r="O368" s="69">
        <f t="shared" si="154"/>
        <v>0</v>
      </c>
      <c r="P368" s="69">
        <v>0</v>
      </c>
      <c r="Q368" s="111">
        <f>IF((M368&gt;0),(M368+N368+P368),(Y368)+(P368))</f>
        <v>765.32</v>
      </c>
      <c r="R368" s="72" t="s">
        <v>48</v>
      </c>
      <c r="S368" s="116"/>
      <c r="T368" s="105"/>
      <c r="U368" s="64">
        <v>5</v>
      </c>
      <c r="V368" s="65">
        <v>5.04</v>
      </c>
      <c r="W368" s="64">
        <v>5.0999999999999996</v>
      </c>
      <c r="X368" s="64">
        <v>90</v>
      </c>
      <c r="Y368" s="64">
        <f t="shared" si="137"/>
        <v>225</v>
      </c>
      <c r="Z368" s="64">
        <v>700</v>
      </c>
      <c r="AA368" s="24"/>
      <c r="AB368" s="24"/>
      <c r="AC368" s="24"/>
      <c r="AD368" s="24"/>
    </row>
    <row r="369" spans="1:30">
      <c r="A369" s="183"/>
      <c r="B369" s="191" t="s">
        <v>97</v>
      </c>
      <c r="C369" s="192" t="s">
        <v>320</v>
      </c>
      <c r="D369" s="193"/>
      <c r="E369" s="193"/>
      <c r="F369" s="194">
        <f>IF((D369&gt;E369),(D369-E369)+(D370-E370)+(D371-E371),(0))/1</f>
        <v>0</v>
      </c>
      <c r="G369" s="195">
        <f t="shared" si="146"/>
        <v>0</v>
      </c>
      <c r="H369" s="11">
        <f t="shared" si="147"/>
        <v>0</v>
      </c>
      <c r="I369" s="196">
        <f t="shared" si="148"/>
        <v>0</v>
      </c>
      <c r="J369" s="11">
        <f t="shared" si="151"/>
        <v>0</v>
      </c>
      <c r="K369" s="195">
        <f t="shared" si="149"/>
        <v>0</v>
      </c>
      <c r="L369" s="195">
        <f>(G369+I369+K369)*1</f>
        <v>0</v>
      </c>
      <c r="M369" s="195">
        <f t="shared" si="153"/>
        <v>0</v>
      </c>
      <c r="N369" s="197">
        <f>IF((Y369&gt;0),Y369,130)*1</f>
        <v>225</v>
      </c>
      <c r="O369" s="195">
        <f t="shared" si="154"/>
        <v>225</v>
      </c>
      <c r="P369" s="195">
        <v>0</v>
      </c>
      <c r="Q369" s="195">
        <f>IF((M369&gt;0),(M369+N369+P369),(Y369)+(P369))</f>
        <v>225</v>
      </c>
      <c r="R369" s="188" t="s">
        <v>48</v>
      </c>
      <c r="S369" s="26"/>
      <c r="T369" s="105"/>
      <c r="U369" s="64">
        <v>5</v>
      </c>
      <c r="V369" s="65">
        <v>5.04</v>
      </c>
      <c r="W369" s="64">
        <v>5.0999999999999996</v>
      </c>
      <c r="X369" s="64">
        <v>90</v>
      </c>
      <c r="Y369" s="64">
        <f t="shared" si="137"/>
        <v>225</v>
      </c>
      <c r="Z369" s="64">
        <v>700</v>
      </c>
      <c r="AA369" s="24"/>
      <c r="AB369" s="24"/>
      <c r="AC369" s="24"/>
      <c r="AD369" s="24"/>
    </row>
    <row r="370" spans="1:30">
      <c r="A370" s="183"/>
      <c r="B370" s="191"/>
      <c r="C370" s="192"/>
      <c r="D370" s="198"/>
      <c r="E370" s="198"/>
      <c r="F370" s="199"/>
      <c r="G370" s="200"/>
      <c r="H370" s="12"/>
      <c r="I370" s="201"/>
      <c r="J370" s="12"/>
      <c r="K370" s="200"/>
      <c r="L370" s="200"/>
      <c r="M370" s="200"/>
      <c r="N370" s="202"/>
      <c r="O370" s="200"/>
      <c r="P370" s="200"/>
      <c r="Q370" s="200"/>
      <c r="R370" s="203"/>
      <c r="S370" s="26"/>
      <c r="T370" s="105"/>
      <c r="U370" s="64">
        <v>5</v>
      </c>
      <c r="V370" s="65">
        <v>5.04</v>
      </c>
      <c r="W370" s="64">
        <v>5.0999999999999996</v>
      </c>
      <c r="X370" s="64">
        <v>90</v>
      </c>
      <c r="Y370" s="64">
        <f t="shared" si="137"/>
        <v>225</v>
      </c>
      <c r="Z370" s="64">
        <v>700</v>
      </c>
      <c r="AA370" s="24"/>
      <c r="AB370" s="24"/>
      <c r="AC370" s="24"/>
      <c r="AD370" s="24"/>
    </row>
    <row r="371" spans="1:30">
      <c r="A371" s="183"/>
      <c r="B371" s="191"/>
      <c r="C371" s="192"/>
      <c r="D371" s="204"/>
      <c r="E371" s="204"/>
      <c r="F371" s="89"/>
      <c r="G371" s="90"/>
      <c r="H371" s="13"/>
      <c r="I371" s="91"/>
      <c r="J371" s="13"/>
      <c r="K371" s="90"/>
      <c r="L371" s="90"/>
      <c r="M371" s="90"/>
      <c r="N371" s="205"/>
      <c r="O371" s="90"/>
      <c r="P371" s="90"/>
      <c r="Q371" s="90"/>
      <c r="R371" s="78"/>
      <c r="S371" s="26"/>
      <c r="T371" s="105"/>
      <c r="U371" s="64">
        <v>5</v>
      </c>
      <c r="V371" s="65">
        <v>5.04</v>
      </c>
      <c r="W371" s="64">
        <v>5.0999999999999996</v>
      </c>
      <c r="X371" s="64">
        <v>90</v>
      </c>
      <c r="Y371" s="64">
        <f t="shared" si="137"/>
        <v>225</v>
      </c>
      <c r="Z371" s="64">
        <v>700</v>
      </c>
      <c r="AA371" s="24"/>
      <c r="AB371" s="24"/>
      <c r="AC371" s="24"/>
      <c r="AD371" s="24"/>
    </row>
    <row r="372" spans="1:30">
      <c r="A372" s="183"/>
      <c r="B372" s="120" t="s">
        <v>97</v>
      </c>
      <c r="C372" s="187" t="s">
        <v>322</v>
      </c>
      <c r="D372" s="189"/>
      <c r="E372" s="189"/>
      <c r="F372" s="80">
        <f>IF((D372&gt;E372),(D372-E372),(0))/1</f>
        <v>0</v>
      </c>
      <c r="G372" s="81">
        <f t="shared" si="146"/>
        <v>0</v>
      </c>
      <c r="H372" s="5">
        <f t="shared" si="147"/>
        <v>0</v>
      </c>
      <c r="I372" s="82">
        <f t="shared" si="148"/>
        <v>0</v>
      </c>
      <c r="J372" s="5">
        <f t="shared" si="151"/>
        <v>0</v>
      </c>
      <c r="K372" s="81">
        <f t="shared" si="149"/>
        <v>0</v>
      </c>
      <c r="L372" s="81">
        <f>(G372+I372+K372)*1</f>
        <v>0</v>
      </c>
      <c r="M372" s="81">
        <f t="shared" si="153"/>
        <v>0</v>
      </c>
      <c r="N372" s="83">
        <f>IF((Y372&gt;0),Y372,130)*1</f>
        <v>225</v>
      </c>
      <c r="O372" s="81">
        <f t="shared" si="154"/>
        <v>225</v>
      </c>
      <c r="P372" s="81">
        <v>0</v>
      </c>
      <c r="Q372" s="81">
        <f>IF((M372&gt;0),(M372+N372+P372),(Y372)+(P372))</f>
        <v>225</v>
      </c>
      <c r="R372" s="72" t="s">
        <v>48</v>
      </c>
      <c r="S372" s="26"/>
      <c r="T372" s="105"/>
      <c r="U372" s="64">
        <v>5</v>
      </c>
      <c r="V372" s="65">
        <v>5.04</v>
      </c>
      <c r="W372" s="64">
        <v>5.0999999999999996</v>
      </c>
      <c r="X372" s="64">
        <v>90</v>
      </c>
      <c r="Y372" s="64">
        <f t="shared" si="137"/>
        <v>225</v>
      </c>
      <c r="Z372" s="64">
        <v>700</v>
      </c>
      <c r="AA372" s="24"/>
      <c r="AB372" s="24"/>
      <c r="AC372" s="24"/>
      <c r="AD372" s="24"/>
    </row>
    <row r="373" spans="1:30">
      <c r="A373" s="183"/>
      <c r="B373" s="120" t="s">
        <v>97</v>
      </c>
      <c r="C373" s="187" t="s">
        <v>323</v>
      </c>
      <c r="D373" s="189"/>
      <c r="E373" s="189"/>
      <c r="F373" s="80">
        <f>IF((D373&gt;E373),(D373-E373),(0))/1</f>
        <v>0</v>
      </c>
      <c r="G373" s="81">
        <f t="shared" si="146"/>
        <v>0</v>
      </c>
      <c r="H373" s="5">
        <f t="shared" si="147"/>
        <v>0</v>
      </c>
      <c r="I373" s="82">
        <f t="shared" si="148"/>
        <v>0</v>
      </c>
      <c r="J373" s="5">
        <f t="shared" si="151"/>
        <v>0</v>
      </c>
      <c r="K373" s="81">
        <f t="shared" si="149"/>
        <v>0</v>
      </c>
      <c r="L373" s="81">
        <f>(G373+I373+K373)*1</f>
        <v>0</v>
      </c>
      <c r="M373" s="81">
        <f t="shared" si="153"/>
        <v>0</v>
      </c>
      <c r="N373" s="83">
        <f>IF((Y373&gt;0),Y373,130)*1</f>
        <v>225</v>
      </c>
      <c r="O373" s="81">
        <f t="shared" si="154"/>
        <v>225</v>
      </c>
      <c r="P373" s="81">
        <v>0</v>
      </c>
      <c r="Q373" s="81">
        <f>IF((M373&gt;0),(M373+N373+P373),(Y373)+(P373))</f>
        <v>225</v>
      </c>
      <c r="R373" s="72" t="s">
        <v>48</v>
      </c>
      <c r="S373" s="26"/>
      <c r="T373" s="206"/>
      <c r="U373" s="64">
        <v>5</v>
      </c>
      <c r="V373" s="65">
        <v>5.04</v>
      </c>
      <c r="W373" s="64">
        <v>5.0999999999999996</v>
      </c>
      <c r="X373" s="64">
        <v>90</v>
      </c>
      <c r="Y373" s="64">
        <f t="shared" si="137"/>
        <v>225</v>
      </c>
      <c r="Z373" s="64">
        <v>700</v>
      </c>
      <c r="AA373" s="24"/>
      <c r="AB373" s="24"/>
      <c r="AC373" s="24"/>
      <c r="AD373" s="24"/>
    </row>
    <row r="374" spans="1:30">
      <c r="A374" s="183"/>
      <c r="B374" s="120" t="s">
        <v>562</v>
      </c>
      <c r="C374" s="187" t="s">
        <v>324</v>
      </c>
      <c r="D374" s="187">
        <v>16726</v>
      </c>
      <c r="E374" s="187">
        <v>16570</v>
      </c>
      <c r="F374" s="68">
        <f>IF((D374&gt;E374),(D374-E374),(0))/2</f>
        <v>78</v>
      </c>
      <c r="G374" s="69">
        <f t="shared" si="146"/>
        <v>390</v>
      </c>
      <c r="H374" s="4">
        <f t="shared" si="147"/>
        <v>0</v>
      </c>
      <c r="I374" s="70">
        <f t="shared" si="148"/>
        <v>0</v>
      </c>
      <c r="J374" s="4">
        <f t="shared" si="151"/>
        <v>0</v>
      </c>
      <c r="K374" s="69">
        <f t="shared" si="149"/>
        <v>0</v>
      </c>
      <c r="L374" s="69">
        <f>(G374+I374+K374)*2</f>
        <v>780</v>
      </c>
      <c r="M374" s="69">
        <f t="shared" si="153"/>
        <v>780</v>
      </c>
      <c r="N374" s="71">
        <f>IF((Y374&gt;0),Y374,130)*1</f>
        <v>225</v>
      </c>
      <c r="O374" s="69">
        <f t="shared" si="154"/>
        <v>0</v>
      </c>
      <c r="P374" s="69">
        <v>0</v>
      </c>
      <c r="Q374" s="69">
        <f>IF((M374&gt;0),(M374+N374+P374),(Y374)+(P374))</f>
        <v>1005</v>
      </c>
      <c r="R374" s="72" t="s">
        <v>577</v>
      </c>
      <c r="S374" s="107"/>
      <c r="T374" s="105"/>
      <c r="U374" s="64">
        <v>5</v>
      </c>
      <c r="V374" s="65">
        <v>5.04</v>
      </c>
      <c r="W374" s="64">
        <v>5.0999999999999996</v>
      </c>
      <c r="X374" s="64">
        <v>90</v>
      </c>
      <c r="Y374" s="64">
        <f t="shared" si="137"/>
        <v>225</v>
      </c>
      <c r="Z374" s="64">
        <v>700</v>
      </c>
      <c r="AA374" s="24"/>
      <c r="AB374" s="24"/>
      <c r="AC374" s="24"/>
      <c r="AD374" s="24"/>
    </row>
    <row r="375" spans="1:30">
      <c r="A375" s="183"/>
      <c r="B375" s="184" t="s">
        <v>325</v>
      </c>
      <c r="C375" s="185" t="s">
        <v>326</v>
      </c>
      <c r="D375" s="186">
        <v>6227</v>
      </c>
      <c r="E375" s="186">
        <v>5988</v>
      </c>
      <c r="F375" s="68">
        <f>IF((D375&gt;E375),(D375-E375),(0))/1</f>
        <v>239</v>
      </c>
      <c r="G375" s="111">
        <f t="shared" si="146"/>
        <v>500</v>
      </c>
      <c r="H375" s="6">
        <f t="shared" si="147"/>
        <v>139</v>
      </c>
      <c r="I375" s="112">
        <f t="shared" si="148"/>
        <v>504</v>
      </c>
      <c r="J375" s="6">
        <f t="shared" si="151"/>
        <v>39</v>
      </c>
      <c r="K375" s="111">
        <f t="shared" si="149"/>
        <v>198.89999999999998</v>
      </c>
      <c r="L375" s="111">
        <f>(G375+I375+K375)*1</f>
        <v>1202.9000000000001</v>
      </c>
      <c r="M375" s="111">
        <f t="shared" si="153"/>
        <v>1202.9000000000001</v>
      </c>
      <c r="N375" s="113">
        <f>IF((Y375&gt;0),Y375,130)*1</f>
        <v>225</v>
      </c>
      <c r="O375" s="111">
        <f t="shared" si="154"/>
        <v>0</v>
      </c>
      <c r="P375" s="111">
        <v>0</v>
      </c>
      <c r="Q375" s="69">
        <f>IF((M375&gt;0),(M375+N375+P375),(Y375)+(P375))</f>
        <v>1427.9</v>
      </c>
      <c r="R375" s="72" t="s">
        <v>48</v>
      </c>
      <c r="S375" s="26"/>
      <c r="T375" s="105"/>
      <c r="U375" s="64">
        <v>5</v>
      </c>
      <c r="V375" s="65">
        <v>5.04</v>
      </c>
      <c r="W375" s="64">
        <v>5.0999999999999996</v>
      </c>
      <c r="X375" s="64">
        <v>90</v>
      </c>
      <c r="Y375" s="64">
        <f t="shared" si="137"/>
        <v>225</v>
      </c>
      <c r="Z375" s="64">
        <v>700</v>
      </c>
      <c r="AA375" s="24"/>
      <c r="AB375" s="24"/>
      <c r="AC375" s="24"/>
      <c r="AD375" s="24"/>
    </row>
    <row r="376" spans="1:30" ht="15" customHeight="1">
      <c r="A376" s="183"/>
      <c r="B376" s="207" t="s">
        <v>566</v>
      </c>
      <c r="C376" s="187" t="s">
        <v>327</v>
      </c>
      <c r="D376" s="187">
        <v>3815</v>
      </c>
      <c r="E376" s="187">
        <v>3675</v>
      </c>
      <c r="F376" s="68">
        <f>IF((D376&gt;E376),(D376-E376),(0))/1</f>
        <v>140</v>
      </c>
      <c r="G376" s="69">
        <f t="shared" si="146"/>
        <v>500</v>
      </c>
      <c r="H376" s="4">
        <f t="shared" si="147"/>
        <v>40</v>
      </c>
      <c r="I376" s="70">
        <f t="shared" si="148"/>
        <v>201.6</v>
      </c>
      <c r="J376" s="4">
        <f t="shared" si="151"/>
        <v>0</v>
      </c>
      <c r="K376" s="69">
        <f t="shared" si="149"/>
        <v>0</v>
      </c>
      <c r="L376" s="69">
        <f>(G376+I376+K376)*1</f>
        <v>701.6</v>
      </c>
      <c r="M376" s="69">
        <f t="shared" si="153"/>
        <v>701.6</v>
      </c>
      <c r="N376" s="71">
        <f>IF((Y376&gt;0),Y376,130)*1</f>
        <v>225</v>
      </c>
      <c r="O376" s="69">
        <f t="shared" si="154"/>
        <v>0</v>
      </c>
      <c r="P376" s="69">
        <v>0</v>
      </c>
      <c r="Q376" s="69">
        <f>IF((M376&gt;0),(M376+N376+P376),(Y376)+(P376))</f>
        <v>926.6</v>
      </c>
      <c r="R376" s="72" t="s">
        <v>48</v>
      </c>
      <c r="S376" s="26"/>
      <c r="T376" s="105"/>
      <c r="U376" s="64">
        <v>5</v>
      </c>
      <c r="V376" s="65">
        <v>5.04</v>
      </c>
      <c r="W376" s="64">
        <v>5.0999999999999996</v>
      </c>
      <c r="X376" s="64">
        <v>90</v>
      </c>
      <c r="Y376" s="64">
        <f t="shared" si="137"/>
        <v>225</v>
      </c>
      <c r="Z376" s="64">
        <v>700</v>
      </c>
      <c r="AA376" s="24"/>
      <c r="AB376" s="24"/>
      <c r="AC376" s="24"/>
      <c r="AD376" s="24"/>
    </row>
    <row r="377" spans="1:30" ht="15" customHeight="1">
      <c r="A377" s="208"/>
      <c r="B377" s="209"/>
      <c r="C377" s="210"/>
      <c r="D377" s="210"/>
      <c r="E377" s="210"/>
      <c r="F377" s="211"/>
      <c r="G377" s="212"/>
      <c r="H377" s="16"/>
      <c r="I377" s="213"/>
      <c r="J377" s="16"/>
      <c r="K377" s="212"/>
      <c r="L377" s="212"/>
      <c r="M377" s="129"/>
      <c r="N377" s="131"/>
      <c r="O377" s="129"/>
      <c r="P377" s="129"/>
      <c r="Q377" s="129"/>
      <c r="R377" s="133"/>
      <c r="S377" s="26"/>
      <c r="T377" s="105"/>
      <c r="U377" s="64"/>
      <c r="V377" s="65"/>
      <c r="W377" s="64"/>
      <c r="X377" s="64"/>
      <c r="Y377" s="64"/>
      <c r="Z377" s="64"/>
      <c r="AA377" s="24"/>
      <c r="AB377" s="24"/>
      <c r="AC377" s="24"/>
      <c r="AD377" s="24"/>
    </row>
    <row r="378" spans="1:30" ht="15" customHeight="1">
      <c r="A378" s="208"/>
      <c r="B378" s="209"/>
      <c r="C378" s="210"/>
      <c r="D378" s="210"/>
      <c r="E378" s="210"/>
      <c r="F378" s="211"/>
      <c r="G378" s="212"/>
      <c r="H378" s="16"/>
      <c r="I378" s="213"/>
      <c r="J378" s="16"/>
      <c r="K378" s="212"/>
      <c r="L378" s="212"/>
      <c r="M378" s="129"/>
      <c r="N378" s="131"/>
      <c r="O378" s="129"/>
      <c r="P378" s="129"/>
      <c r="Q378" s="129"/>
      <c r="R378" s="133"/>
      <c r="S378" s="26"/>
      <c r="T378" s="105"/>
      <c r="U378" s="64"/>
      <c r="V378" s="65"/>
      <c r="W378" s="64"/>
      <c r="X378" s="64"/>
      <c r="Y378" s="64"/>
      <c r="Z378" s="64"/>
      <c r="AA378" s="24"/>
      <c r="AB378" s="24"/>
      <c r="AC378" s="24"/>
      <c r="AD378" s="24"/>
    </row>
    <row r="379" spans="1:30" ht="15" customHeight="1">
      <c r="A379" s="208"/>
      <c r="B379" s="209"/>
      <c r="C379" s="210"/>
      <c r="D379" s="210"/>
      <c r="E379" s="210"/>
      <c r="F379" s="211"/>
      <c r="G379" s="212"/>
      <c r="H379" s="16"/>
      <c r="I379" s="213"/>
      <c r="J379" s="16"/>
      <c r="K379" s="212"/>
      <c r="L379" s="212"/>
      <c r="M379" s="129"/>
      <c r="N379" s="131"/>
      <c r="O379" s="129"/>
      <c r="P379" s="129"/>
      <c r="Q379" s="129"/>
      <c r="R379" s="133"/>
      <c r="S379" s="26"/>
      <c r="T379" s="105"/>
      <c r="U379" s="64"/>
      <c r="V379" s="65"/>
      <c r="W379" s="64"/>
      <c r="X379" s="64"/>
      <c r="Y379" s="64"/>
      <c r="Z379" s="64"/>
      <c r="AA379" s="24"/>
      <c r="AB379" s="24"/>
      <c r="AC379" s="24"/>
      <c r="AD379" s="24"/>
    </row>
    <row r="380" spans="1:30" ht="15" customHeight="1">
      <c r="A380" s="208"/>
      <c r="B380" s="209"/>
      <c r="C380" s="210"/>
      <c r="D380" s="210"/>
      <c r="E380" s="210"/>
      <c r="F380" s="211"/>
      <c r="G380" s="212"/>
      <c r="H380" s="16"/>
      <c r="I380" s="213"/>
      <c r="J380" s="16"/>
      <c r="K380" s="212"/>
      <c r="L380" s="212"/>
      <c r="M380" s="129"/>
      <c r="N380" s="131"/>
      <c r="O380" s="129"/>
      <c r="P380" s="129"/>
      <c r="Q380" s="129"/>
      <c r="R380" s="133"/>
      <c r="S380" s="26"/>
      <c r="T380" s="105"/>
      <c r="U380" s="64"/>
      <c r="V380" s="65"/>
      <c r="W380" s="64"/>
      <c r="X380" s="64"/>
      <c r="Y380" s="64"/>
      <c r="Z380" s="64"/>
      <c r="AA380" s="24"/>
      <c r="AB380" s="24"/>
      <c r="AC380" s="24"/>
      <c r="AD380" s="24"/>
    </row>
    <row r="381" spans="1:30" ht="15" customHeight="1">
      <c r="A381" s="208"/>
      <c r="B381" s="209"/>
      <c r="C381" s="210"/>
      <c r="D381" s="210"/>
      <c r="E381" s="210"/>
      <c r="F381" s="211"/>
      <c r="G381" s="212"/>
      <c r="H381" s="16"/>
      <c r="I381" s="213"/>
      <c r="J381" s="16"/>
      <c r="K381" s="212"/>
      <c r="L381" s="212"/>
      <c r="M381" s="129"/>
      <c r="N381" s="131"/>
      <c r="O381" s="129"/>
      <c r="P381" s="129"/>
      <c r="Q381" s="129"/>
      <c r="R381" s="133"/>
      <c r="S381" s="26"/>
      <c r="T381" s="105"/>
      <c r="U381" s="64"/>
      <c r="V381" s="65"/>
      <c r="W381" s="64"/>
      <c r="X381" s="64"/>
      <c r="Y381" s="64"/>
      <c r="Z381" s="64"/>
      <c r="AA381" s="24"/>
      <c r="AB381" s="24"/>
      <c r="AC381" s="24"/>
      <c r="AD381" s="24"/>
    </row>
    <row r="382" spans="1:30" ht="15.75" customHeight="1">
      <c r="A382" s="208"/>
      <c r="B382" s="209"/>
      <c r="C382" s="210"/>
      <c r="D382" s="210"/>
      <c r="E382" s="210"/>
      <c r="F382" s="128"/>
      <c r="G382" s="73"/>
      <c r="H382" s="3"/>
      <c r="I382" s="95"/>
      <c r="J382" s="3"/>
      <c r="K382" s="73"/>
      <c r="L382" s="129"/>
      <c r="M382" s="129"/>
      <c r="N382" s="131"/>
      <c r="O382" s="129"/>
      <c r="P382" s="129"/>
      <c r="Q382" s="129"/>
      <c r="R382" s="133"/>
      <c r="S382" s="26"/>
      <c r="T382" s="105"/>
      <c r="U382" s="64"/>
      <c r="V382" s="65"/>
      <c r="W382" s="64"/>
      <c r="X382" s="64"/>
      <c r="Y382" s="64"/>
      <c r="Z382" s="64"/>
      <c r="AA382" s="24"/>
      <c r="AB382" s="24"/>
      <c r="AC382" s="24"/>
      <c r="AD382" s="24"/>
    </row>
    <row r="383" spans="1:30" ht="14.25" customHeight="1">
      <c r="A383" s="208"/>
      <c r="B383" s="209"/>
      <c r="C383" s="210"/>
      <c r="D383" s="210"/>
      <c r="E383" s="210"/>
      <c r="F383" s="128"/>
      <c r="G383" s="73"/>
      <c r="H383" s="3"/>
      <c r="I383" s="95"/>
      <c r="J383" s="3"/>
      <c r="K383" s="73"/>
      <c r="L383" s="129"/>
      <c r="M383" s="129"/>
      <c r="N383" s="131"/>
      <c r="O383" s="129"/>
      <c r="P383" s="129"/>
      <c r="Q383" s="129"/>
      <c r="R383" s="133"/>
      <c r="S383" s="26"/>
      <c r="T383" s="105"/>
      <c r="U383" s="64"/>
      <c r="V383" s="65"/>
      <c r="W383" s="64"/>
      <c r="X383" s="64"/>
      <c r="Y383" s="64"/>
      <c r="Z383" s="64"/>
      <c r="AA383" s="24"/>
      <c r="AB383" s="24"/>
      <c r="AC383" s="24"/>
      <c r="AD383" s="24"/>
    </row>
    <row r="384" spans="1:30" ht="14.25" customHeight="1">
      <c r="A384" s="208"/>
      <c r="B384" s="209"/>
      <c r="C384" s="210"/>
      <c r="D384" s="210"/>
      <c r="E384" s="210"/>
      <c r="F384" s="128"/>
      <c r="G384" s="73"/>
      <c r="H384" s="3"/>
      <c r="I384" s="95"/>
      <c r="J384" s="3"/>
      <c r="K384" s="73"/>
      <c r="L384" s="129"/>
      <c r="M384" s="129"/>
      <c r="N384" s="131"/>
      <c r="O384" s="129"/>
      <c r="P384" s="129"/>
      <c r="Q384" s="129"/>
      <c r="R384" s="133"/>
      <c r="S384" s="26"/>
      <c r="T384" s="105"/>
      <c r="U384" s="64"/>
      <c r="V384" s="65"/>
      <c r="W384" s="64"/>
      <c r="X384" s="64"/>
      <c r="Y384" s="64"/>
      <c r="Z384" s="64"/>
      <c r="AA384" s="24"/>
      <c r="AB384" s="24"/>
      <c r="AC384" s="24"/>
      <c r="AD384" s="24"/>
    </row>
    <row r="385" spans="1:30">
      <c r="A385" s="214" t="s">
        <v>367</v>
      </c>
      <c r="B385" s="184" t="s">
        <v>480</v>
      </c>
      <c r="C385" s="187" t="s">
        <v>328</v>
      </c>
      <c r="D385" s="186">
        <v>4677</v>
      </c>
      <c r="E385" s="186">
        <v>4499</v>
      </c>
      <c r="F385" s="110">
        <f>IF((D385&gt;E385),(D385-E385),(0))/1</f>
        <v>178</v>
      </c>
      <c r="G385" s="111">
        <f t="shared" si="146"/>
        <v>500</v>
      </c>
      <c r="H385" s="6">
        <f t="shared" si="147"/>
        <v>78</v>
      </c>
      <c r="I385" s="112">
        <f t="shared" si="148"/>
        <v>393.12</v>
      </c>
      <c r="J385" s="6">
        <f t="shared" si="151"/>
        <v>0</v>
      </c>
      <c r="K385" s="111">
        <f t="shared" si="149"/>
        <v>0</v>
      </c>
      <c r="L385" s="111">
        <f>(G385+I385+K385)*1</f>
        <v>893.12</v>
      </c>
      <c r="M385" s="111">
        <f t="shared" si="153"/>
        <v>893.12</v>
      </c>
      <c r="N385" s="113">
        <f>IF((Y385&gt;0),Y385,130)*1</f>
        <v>225</v>
      </c>
      <c r="O385" s="111">
        <f t="shared" si="154"/>
        <v>0</v>
      </c>
      <c r="P385" s="111">
        <v>0</v>
      </c>
      <c r="Q385" s="111">
        <f>IF((M385&gt;0),(M385+N385+P385),(Y385)+(P385))</f>
        <v>1118.1199999999999</v>
      </c>
      <c r="R385" s="72" t="s">
        <v>48</v>
      </c>
      <c r="S385" s="26"/>
      <c r="T385" s="105"/>
      <c r="U385" s="64">
        <v>5</v>
      </c>
      <c r="V385" s="65">
        <v>5.04</v>
      </c>
      <c r="W385" s="64">
        <v>5.0999999999999996</v>
      </c>
      <c r="X385" s="64">
        <v>90</v>
      </c>
      <c r="Y385" s="64">
        <f>2.5*90</f>
        <v>225</v>
      </c>
      <c r="Z385" s="64">
        <v>700</v>
      </c>
      <c r="AA385" s="24"/>
      <c r="AB385" s="24"/>
      <c r="AC385" s="24"/>
      <c r="AD385" s="24"/>
    </row>
    <row r="386" spans="1:30" ht="15" customHeight="1">
      <c r="A386" s="214"/>
      <c r="B386" s="120" t="s">
        <v>97</v>
      </c>
      <c r="C386" s="187" t="s">
        <v>330</v>
      </c>
      <c r="D386" s="187"/>
      <c r="E386" s="189">
        <v>69903</v>
      </c>
      <c r="F386" s="80">
        <f>IF((D386&gt;E386),(D386-E386),(0))/1</f>
        <v>0</v>
      </c>
      <c r="G386" s="81">
        <f t="shared" si="146"/>
        <v>0</v>
      </c>
      <c r="H386" s="5">
        <f t="shared" si="147"/>
        <v>0</v>
      </c>
      <c r="I386" s="82">
        <f t="shared" si="148"/>
        <v>0</v>
      </c>
      <c r="J386" s="5">
        <f t="shared" si="151"/>
        <v>0</v>
      </c>
      <c r="K386" s="81">
        <f t="shared" si="149"/>
        <v>0</v>
      </c>
      <c r="L386" s="81">
        <f>(G386+I386+K386)*1</f>
        <v>0</v>
      </c>
      <c r="M386" s="81">
        <f t="shared" si="153"/>
        <v>0</v>
      </c>
      <c r="N386" s="83">
        <f>IF((Y386&gt;0),Y386,130)*1</f>
        <v>225</v>
      </c>
      <c r="O386" s="81">
        <f t="shared" si="154"/>
        <v>225</v>
      </c>
      <c r="P386" s="81">
        <v>0</v>
      </c>
      <c r="Q386" s="81">
        <f>IF((M386&gt;0),(M386+N386+P386),(Y386)+(P386))</f>
        <v>225</v>
      </c>
      <c r="R386" s="72" t="s">
        <v>48</v>
      </c>
      <c r="S386" s="26"/>
      <c r="T386" s="105"/>
      <c r="U386" s="64">
        <v>5</v>
      </c>
      <c r="V386" s="65">
        <v>5.04</v>
      </c>
      <c r="W386" s="64">
        <v>5.0999999999999996</v>
      </c>
      <c r="X386" s="64">
        <v>90</v>
      </c>
      <c r="Y386" s="64">
        <f t="shared" ref="Y386:Y417" si="155">2.5*90</f>
        <v>225</v>
      </c>
      <c r="Z386" s="64">
        <v>700</v>
      </c>
      <c r="AA386" s="24"/>
      <c r="AB386" s="24"/>
      <c r="AC386" s="24"/>
      <c r="AD386" s="24"/>
    </row>
    <row r="387" spans="1:30">
      <c r="A387" s="214"/>
      <c r="B387" s="120" t="s">
        <v>559</v>
      </c>
      <c r="C387" s="187" t="s">
        <v>331</v>
      </c>
      <c r="D387" s="187">
        <v>1396</v>
      </c>
      <c r="E387" s="187">
        <v>1328</v>
      </c>
      <c r="F387" s="68">
        <f>IF((D387&gt;E387),(D387-E387),(0))/1</f>
        <v>68</v>
      </c>
      <c r="G387" s="69">
        <f t="shared" si="146"/>
        <v>340</v>
      </c>
      <c r="H387" s="4">
        <f t="shared" si="147"/>
        <v>0</v>
      </c>
      <c r="I387" s="70">
        <f t="shared" si="148"/>
        <v>0</v>
      </c>
      <c r="J387" s="4">
        <f t="shared" si="151"/>
        <v>0</v>
      </c>
      <c r="K387" s="69">
        <f t="shared" si="149"/>
        <v>0</v>
      </c>
      <c r="L387" s="69">
        <f>(G387+I387+K387)*1</f>
        <v>340</v>
      </c>
      <c r="M387" s="69">
        <f t="shared" si="153"/>
        <v>340</v>
      </c>
      <c r="N387" s="71">
        <f t="shared" ref="N387:N394" si="156">IF((Y387&gt;0),Y387,130)*1</f>
        <v>225</v>
      </c>
      <c r="O387" s="69">
        <f t="shared" si="154"/>
        <v>0</v>
      </c>
      <c r="P387" s="69">
        <v>0</v>
      </c>
      <c r="Q387" s="69">
        <f t="shared" ref="Q387:Q394" si="157">IF((M387&gt;0),(M387+N387+P387),(Y387)+(P387))</f>
        <v>565</v>
      </c>
      <c r="R387" s="72" t="s">
        <v>48</v>
      </c>
      <c r="S387" s="26"/>
      <c r="T387" s="105"/>
      <c r="U387" s="64">
        <v>5</v>
      </c>
      <c r="V387" s="65">
        <v>5.04</v>
      </c>
      <c r="W387" s="64">
        <v>5.0999999999999996</v>
      </c>
      <c r="X387" s="64">
        <v>90</v>
      </c>
      <c r="Y387" s="64">
        <f t="shared" si="155"/>
        <v>225</v>
      </c>
      <c r="Z387" s="64">
        <v>700</v>
      </c>
      <c r="AA387" s="24"/>
      <c r="AB387" s="24"/>
      <c r="AC387" s="24"/>
      <c r="AD387" s="24"/>
    </row>
    <row r="388" spans="1:30" ht="15" customHeight="1">
      <c r="A388" s="214"/>
      <c r="B388" s="207" t="s">
        <v>439</v>
      </c>
      <c r="C388" s="187" t="s">
        <v>332</v>
      </c>
      <c r="D388" s="187">
        <v>67762</v>
      </c>
      <c r="E388" s="187">
        <v>67613</v>
      </c>
      <c r="F388" s="68">
        <f>IF((D388&gt;E388),(D388-E388),(0))/2</f>
        <v>74.5</v>
      </c>
      <c r="G388" s="69">
        <f t="shared" si="146"/>
        <v>372.5</v>
      </c>
      <c r="H388" s="4">
        <f t="shared" si="147"/>
        <v>0</v>
      </c>
      <c r="I388" s="70">
        <f t="shared" si="148"/>
        <v>0</v>
      </c>
      <c r="J388" s="4">
        <f t="shared" si="151"/>
        <v>0</v>
      </c>
      <c r="K388" s="69">
        <f t="shared" si="149"/>
        <v>0</v>
      </c>
      <c r="L388" s="69">
        <f>(G388+I388+K388)*2</f>
        <v>745</v>
      </c>
      <c r="M388" s="69">
        <f t="shared" si="153"/>
        <v>745</v>
      </c>
      <c r="N388" s="71">
        <f t="shared" si="156"/>
        <v>225</v>
      </c>
      <c r="O388" s="69">
        <f t="shared" si="154"/>
        <v>0</v>
      </c>
      <c r="P388" s="69">
        <v>0</v>
      </c>
      <c r="Q388" s="69">
        <f t="shared" si="157"/>
        <v>970</v>
      </c>
      <c r="R388" s="72" t="s">
        <v>577</v>
      </c>
      <c r="S388" s="26"/>
      <c r="T388" s="105"/>
      <c r="U388" s="64">
        <v>5</v>
      </c>
      <c r="V388" s="65">
        <v>5.04</v>
      </c>
      <c r="W388" s="64">
        <v>5.0999999999999996</v>
      </c>
      <c r="X388" s="64">
        <v>90</v>
      </c>
      <c r="Y388" s="64">
        <f t="shared" si="155"/>
        <v>225</v>
      </c>
      <c r="Z388" s="64">
        <v>700</v>
      </c>
      <c r="AA388" s="24"/>
      <c r="AB388" s="24"/>
      <c r="AC388" s="24"/>
      <c r="AD388" s="24"/>
    </row>
    <row r="389" spans="1:30">
      <c r="A389" s="214"/>
      <c r="B389" s="120" t="s">
        <v>97</v>
      </c>
      <c r="C389" s="187" t="s">
        <v>333</v>
      </c>
      <c r="D389" s="189"/>
      <c r="E389" s="189"/>
      <c r="F389" s="80">
        <f t="shared" ref="F389" si="158">IF((D389&gt;E389),(D389-E389),(0))/1</f>
        <v>0</v>
      </c>
      <c r="G389" s="81">
        <f t="shared" si="146"/>
        <v>0</v>
      </c>
      <c r="H389" s="5">
        <f t="shared" si="147"/>
        <v>0</v>
      </c>
      <c r="I389" s="82">
        <f t="shared" si="148"/>
        <v>0</v>
      </c>
      <c r="J389" s="5">
        <f t="shared" si="151"/>
        <v>0</v>
      </c>
      <c r="K389" s="81">
        <f t="shared" si="149"/>
        <v>0</v>
      </c>
      <c r="L389" s="81">
        <f t="shared" ref="L389" si="159">(G389+I389+K389)*1</f>
        <v>0</v>
      </c>
      <c r="M389" s="81">
        <f t="shared" si="153"/>
        <v>0</v>
      </c>
      <c r="N389" s="83">
        <f t="shared" si="156"/>
        <v>225</v>
      </c>
      <c r="O389" s="81">
        <f t="shared" si="154"/>
        <v>225</v>
      </c>
      <c r="P389" s="81">
        <v>0</v>
      </c>
      <c r="Q389" s="81">
        <f t="shared" si="157"/>
        <v>225</v>
      </c>
      <c r="R389" s="72" t="s">
        <v>48</v>
      </c>
      <c r="S389" s="26"/>
      <c r="T389" s="105"/>
      <c r="U389" s="64">
        <v>5</v>
      </c>
      <c r="V389" s="65">
        <v>5.04</v>
      </c>
      <c r="W389" s="64">
        <v>5.0999999999999996</v>
      </c>
      <c r="X389" s="64">
        <v>90</v>
      </c>
      <c r="Y389" s="64">
        <f t="shared" si="155"/>
        <v>225</v>
      </c>
      <c r="Z389" s="64">
        <v>700</v>
      </c>
      <c r="AA389" s="24"/>
      <c r="AB389" s="24"/>
      <c r="AC389" s="24"/>
      <c r="AD389" s="24"/>
    </row>
    <row r="390" spans="1:30">
      <c r="A390" s="214"/>
      <c r="B390" s="215" t="s">
        <v>97</v>
      </c>
      <c r="C390" s="216" t="s">
        <v>334</v>
      </c>
      <c r="D390" s="189"/>
      <c r="E390" s="189"/>
      <c r="F390" s="80">
        <f>IF((D390&gt;E390),(D390-E390),(0))/1</f>
        <v>0</v>
      </c>
      <c r="G390" s="81">
        <f t="shared" si="146"/>
        <v>0</v>
      </c>
      <c r="H390" s="5">
        <f t="shared" si="147"/>
        <v>0</v>
      </c>
      <c r="I390" s="82">
        <f t="shared" si="148"/>
        <v>0</v>
      </c>
      <c r="J390" s="5">
        <f t="shared" si="151"/>
        <v>0</v>
      </c>
      <c r="K390" s="81">
        <f t="shared" si="149"/>
        <v>0</v>
      </c>
      <c r="L390" s="81">
        <f t="shared" ref="L390:L391" si="160">(G390+I390+K390)*1</f>
        <v>0</v>
      </c>
      <c r="M390" s="81">
        <f t="shared" si="153"/>
        <v>0</v>
      </c>
      <c r="N390" s="83">
        <f t="shared" si="156"/>
        <v>225</v>
      </c>
      <c r="O390" s="81">
        <f t="shared" si="154"/>
        <v>225</v>
      </c>
      <c r="P390" s="81">
        <v>1620.9</v>
      </c>
      <c r="Q390" s="81">
        <f t="shared" si="157"/>
        <v>1845.9</v>
      </c>
      <c r="R390" s="72" t="s">
        <v>48</v>
      </c>
      <c r="S390" s="26"/>
      <c r="T390" s="105"/>
      <c r="U390" s="64">
        <v>5</v>
      </c>
      <c r="V390" s="65">
        <v>5.04</v>
      </c>
      <c r="W390" s="64">
        <v>5.0999999999999996</v>
      </c>
      <c r="X390" s="64">
        <v>90</v>
      </c>
      <c r="Y390" s="64">
        <f t="shared" si="155"/>
        <v>225</v>
      </c>
      <c r="Z390" s="64">
        <v>700</v>
      </c>
      <c r="AA390" s="24"/>
      <c r="AB390" s="24"/>
      <c r="AC390" s="24"/>
      <c r="AD390" s="24"/>
    </row>
    <row r="391" spans="1:30">
      <c r="A391" s="214"/>
      <c r="B391" s="120" t="s">
        <v>97</v>
      </c>
      <c r="C391" s="187" t="s">
        <v>335</v>
      </c>
      <c r="D391" s="189"/>
      <c r="E391" s="189"/>
      <c r="F391" s="80">
        <f>IF((D391&gt;E391),(D391-E391),(0))/1</f>
        <v>0</v>
      </c>
      <c r="G391" s="81">
        <f t="shared" si="146"/>
        <v>0</v>
      </c>
      <c r="H391" s="5">
        <f t="shared" si="147"/>
        <v>0</v>
      </c>
      <c r="I391" s="82">
        <f t="shared" si="148"/>
        <v>0</v>
      </c>
      <c r="J391" s="5">
        <f t="shared" si="151"/>
        <v>0</v>
      </c>
      <c r="K391" s="81">
        <f t="shared" si="149"/>
        <v>0</v>
      </c>
      <c r="L391" s="81">
        <f t="shared" si="160"/>
        <v>0</v>
      </c>
      <c r="M391" s="81">
        <f t="shared" si="153"/>
        <v>0</v>
      </c>
      <c r="N391" s="83">
        <f t="shared" si="156"/>
        <v>225</v>
      </c>
      <c r="O391" s="81">
        <f t="shared" si="154"/>
        <v>225</v>
      </c>
      <c r="P391" s="81">
        <v>0</v>
      </c>
      <c r="Q391" s="81">
        <f t="shared" si="157"/>
        <v>225</v>
      </c>
      <c r="R391" s="72" t="s">
        <v>48</v>
      </c>
      <c r="S391" s="116"/>
      <c r="T391" s="105"/>
      <c r="U391" s="64">
        <v>5</v>
      </c>
      <c r="V391" s="65">
        <v>5.04</v>
      </c>
      <c r="W391" s="64">
        <v>5.0999999999999996</v>
      </c>
      <c r="X391" s="64">
        <v>90</v>
      </c>
      <c r="Y391" s="64">
        <f t="shared" si="155"/>
        <v>225</v>
      </c>
      <c r="Z391" s="64">
        <v>700</v>
      </c>
      <c r="AA391" s="24"/>
      <c r="AB391" s="24"/>
      <c r="AC391" s="24"/>
      <c r="AD391" s="24"/>
    </row>
    <row r="392" spans="1:30">
      <c r="A392" s="214"/>
      <c r="B392" s="120" t="s">
        <v>568</v>
      </c>
      <c r="C392" s="187" t="s">
        <v>337</v>
      </c>
      <c r="D392" s="187">
        <v>70723</v>
      </c>
      <c r="E392" s="187">
        <v>70602</v>
      </c>
      <c r="F392" s="68">
        <f>IF((D392&gt;E392),(D392-E392),(0))/6</f>
        <v>20.166666666666668</v>
      </c>
      <c r="G392" s="69">
        <f t="shared" si="146"/>
        <v>100.83333333333334</v>
      </c>
      <c r="H392" s="4">
        <f t="shared" si="147"/>
        <v>0</v>
      </c>
      <c r="I392" s="70">
        <f t="shared" si="148"/>
        <v>0</v>
      </c>
      <c r="J392" s="4">
        <f t="shared" si="151"/>
        <v>0</v>
      </c>
      <c r="K392" s="69">
        <f t="shared" si="149"/>
        <v>0</v>
      </c>
      <c r="L392" s="69">
        <f>(G392+I392+K392)*6</f>
        <v>605</v>
      </c>
      <c r="M392" s="69">
        <f t="shared" si="153"/>
        <v>605</v>
      </c>
      <c r="N392" s="71">
        <f t="shared" si="156"/>
        <v>225</v>
      </c>
      <c r="O392" s="69">
        <f t="shared" si="154"/>
        <v>0</v>
      </c>
      <c r="P392" s="69">
        <v>0</v>
      </c>
      <c r="Q392" s="69">
        <f t="shared" si="157"/>
        <v>830</v>
      </c>
      <c r="R392" s="72" t="s">
        <v>577</v>
      </c>
      <c r="S392" s="26"/>
      <c r="T392" s="105"/>
      <c r="U392" s="64">
        <v>5</v>
      </c>
      <c r="V392" s="65">
        <v>5.04</v>
      </c>
      <c r="W392" s="64">
        <v>5.0999999999999996</v>
      </c>
      <c r="X392" s="64">
        <v>90</v>
      </c>
      <c r="Y392" s="64">
        <f t="shared" si="155"/>
        <v>225</v>
      </c>
      <c r="Z392" s="64">
        <v>700</v>
      </c>
      <c r="AA392" s="24"/>
      <c r="AB392" s="24"/>
      <c r="AC392" s="24"/>
      <c r="AD392" s="24"/>
    </row>
    <row r="393" spans="1:30">
      <c r="A393" s="214"/>
      <c r="B393" s="120" t="s">
        <v>338</v>
      </c>
      <c r="C393" s="187" t="s">
        <v>339</v>
      </c>
      <c r="D393" s="187">
        <v>42001</v>
      </c>
      <c r="E393" s="187">
        <v>41636</v>
      </c>
      <c r="F393" s="68">
        <f>IF((D393&gt;E393),(D393-E393),(0))/1</f>
        <v>365</v>
      </c>
      <c r="G393" s="69">
        <f t="shared" si="146"/>
        <v>500</v>
      </c>
      <c r="H393" s="4">
        <f t="shared" si="147"/>
        <v>265</v>
      </c>
      <c r="I393" s="70">
        <f t="shared" si="148"/>
        <v>504</v>
      </c>
      <c r="J393" s="4">
        <f t="shared" si="151"/>
        <v>165</v>
      </c>
      <c r="K393" s="69">
        <f t="shared" si="149"/>
        <v>841.49999999999989</v>
      </c>
      <c r="L393" s="69">
        <f>(G393+I393+K393)*1</f>
        <v>1845.5</v>
      </c>
      <c r="M393" s="69">
        <f t="shared" si="153"/>
        <v>1845.5</v>
      </c>
      <c r="N393" s="71">
        <f t="shared" si="156"/>
        <v>225</v>
      </c>
      <c r="O393" s="69">
        <f t="shared" si="154"/>
        <v>0</v>
      </c>
      <c r="P393" s="69">
        <v>0</v>
      </c>
      <c r="Q393" s="69">
        <f t="shared" si="157"/>
        <v>2070.5</v>
      </c>
      <c r="R393" s="72" t="s">
        <v>48</v>
      </c>
      <c r="S393" s="26"/>
      <c r="T393" s="105"/>
      <c r="U393" s="64">
        <v>5</v>
      </c>
      <c r="V393" s="65">
        <v>5.04</v>
      </c>
      <c r="W393" s="64">
        <v>5.0999999999999996</v>
      </c>
      <c r="X393" s="64">
        <v>90</v>
      </c>
      <c r="Y393" s="64">
        <f t="shared" si="155"/>
        <v>225</v>
      </c>
      <c r="Z393" s="64">
        <v>700</v>
      </c>
      <c r="AA393" s="24"/>
      <c r="AB393" s="24"/>
      <c r="AC393" s="24"/>
      <c r="AD393" s="24"/>
    </row>
    <row r="394" spans="1:30">
      <c r="A394" s="214"/>
      <c r="B394" s="120" t="s">
        <v>552</v>
      </c>
      <c r="C394" s="187" t="s">
        <v>340</v>
      </c>
      <c r="D394" s="187">
        <v>70665</v>
      </c>
      <c r="E394" s="187">
        <v>70615</v>
      </c>
      <c r="F394" s="68">
        <f>IF((D394&gt;E394),(D394-E394),(0))/1</f>
        <v>50</v>
      </c>
      <c r="G394" s="69">
        <f t="shared" si="146"/>
        <v>250</v>
      </c>
      <c r="H394" s="4">
        <f t="shared" si="147"/>
        <v>0</v>
      </c>
      <c r="I394" s="70">
        <f t="shared" si="148"/>
        <v>0</v>
      </c>
      <c r="J394" s="4">
        <f t="shared" si="151"/>
        <v>0</v>
      </c>
      <c r="K394" s="69">
        <f t="shared" si="149"/>
        <v>0</v>
      </c>
      <c r="L394" s="69">
        <f>(G394+I394+K394)*1</f>
        <v>250</v>
      </c>
      <c r="M394" s="69">
        <f t="shared" si="153"/>
        <v>250</v>
      </c>
      <c r="N394" s="71">
        <f t="shared" si="156"/>
        <v>225</v>
      </c>
      <c r="O394" s="69">
        <f t="shared" si="154"/>
        <v>0</v>
      </c>
      <c r="P394" s="69">
        <v>0</v>
      </c>
      <c r="Q394" s="69">
        <f t="shared" si="157"/>
        <v>475</v>
      </c>
      <c r="R394" s="72" t="s">
        <v>48</v>
      </c>
      <c r="S394" s="26"/>
      <c r="T394" s="105"/>
      <c r="U394" s="64">
        <v>5</v>
      </c>
      <c r="V394" s="65">
        <v>5.04</v>
      </c>
      <c r="W394" s="64">
        <v>5.0999999999999996</v>
      </c>
      <c r="X394" s="64">
        <v>90</v>
      </c>
      <c r="Y394" s="64">
        <f t="shared" si="155"/>
        <v>225</v>
      </c>
      <c r="Z394" s="64">
        <v>700</v>
      </c>
      <c r="AA394" s="24"/>
      <c r="AB394" s="24"/>
      <c r="AC394" s="24"/>
      <c r="AD394" s="24"/>
    </row>
    <row r="395" spans="1:30">
      <c r="A395" s="214"/>
      <c r="B395" s="217" t="s">
        <v>579</v>
      </c>
      <c r="C395" s="192" t="s">
        <v>342</v>
      </c>
      <c r="D395" s="186">
        <v>7330</v>
      </c>
      <c r="E395" s="186">
        <v>7232</v>
      </c>
      <c r="F395" s="110">
        <f>IF((D395&gt;E395),(D395-E395)+(D396-E396)+(D397-E397),(0))/1</f>
        <v>140</v>
      </c>
      <c r="G395" s="111">
        <f t="shared" si="146"/>
        <v>500</v>
      </c>
      <c r="H395" s="6">
        <f t="shared" si="147"/>
        <v>40</v>
      </c>
      <c r="I395" s="112">
        <f t="shared" si="148"/>
        <v>201.6</v>
      </c>
      <c r="J395" s="6">
        <f t="shared" si="151"/>
        <v>0</v>
      </c>
      <c r="K395" s="111">
        <f t="shared" si="149"/>
        <v>0</v>
      </c>
      <c r="L395" s="111">
        <f>(G395+I395+K395)*1</f>
        <v>701.6</v>
      </c>
      <c r="M395" s="111">
        <f t="shared" si="153"/>
        <v>701.6</v>
      </c>
      <c r="N395" s="113">
        <f>IF((Y395&gt;0),Y395,130)*1</f>
        <v>225</v>
      </c>
      <c r="O395" s="111">
        <f t="shared" si="154"/>
        <v>0</v>
      </c>
      <c r="P395" s="111">
        <v>0</v>
      </c>
      <c r="Q395" s="111">
        <f>IF((M395&gt;0),(M395+N395+P395),(Y395)+(P395))</f>
        <v>926.6</v>
      </c>
      <c r="R395" s="188" t="s">
        <v>48</v>
      </c>
      <c r="S395" s="26"/>
      <c r="T395" s="105"/>
      <c r="U395" s="64">
        <v>5</v>
      </c>
      <c r="V395" s="65">
        <v>5.04</v>
      </c>
      <c r="W395" s="64">
        <v>5.0999999999999996</v>
      </c>
      <c r="X395" s="64">
        <v>90</v>
      </c>
      <c r="Y395" s="64">
        <f t="shared" si="155"/>
        <v>225</v>
      </c>
      <c r="Z395" s="64">
        <v>700</v>
      </c>
      <c r="AA395" s="24"/>
      <c r="AB395" s="24"/>
      <c r="AC395" s="24"/>
      <c r="AD395" s="24"/>
    </row>
    <row r="396" spans="1:30">
      <c r="A396" s="214"/>
      <c r="B396" s="217" t="s">
        <v>368</v>
      </c>
      <c r="C396" s="192"/>
      <c r="D396" s="218">
        <v>4317</v>
      </c>
      <c r="E396" s="218">
        <v>4300</v>
      </c>
      <c r="F396" s="219"/>
      <c r="G396" s="220"/>
      <c r="H396" s="8"/>
      <c r="I396" s="221"/>
      <c r="J396" s="8"/>
      <c r="K396" s="220"/>
      <c r="L396" s="220"/>
      <c r="M396" s="220"/>
      <c r="N396" s="222"/>
      <c r="O396" s="220"/>
      <c r="P396" s="220"/>
      <c r="Q396" s="220"/>
      <c r="R396" s="203"/>
      <c r="S396" s="26"/>
      <c r="T396" s="105"/>
      <c r="U396" s="64">
        <v>5</v>
      </c>
      <c r="V396" s="65">
        <v>5.04</v>
      </c>
      <c r="W396" s="64">
        <v>5.0999999999999996</v>
      </c>
      <c r="X396" s="64">
        <v>90</v>
      </c>
      <c r="Y396" s="64">
        <f t="shared" si="155"/>
        <v>225</v>
      </c>
      <c r="Z396" s="64">
        <v>700</v>
      </c>
      <c r="AA396" s="24"/>
      <c r="AB396" s="24"/>
      <c r="AC396" s="24"/>
      <c r="AD396" s="24"/>
    </row>
    <row r="397" spans="1:30">
      <c r="A397" s="214"/>
      <c r="B397" s="217" t="s">
        <v>368</v>
      </c>
      <c r="C397" s="192"/>
      <c r="D397" s="223">
        <v>6243</v>
      </c>
      <c r="E397" s="223">
        <v>6218</v>
      </c>
      <c r="F397" s="224"/>
      <c r="G397" s="225"/>
      <c r="H397" s="7"/>
      <c r="I397" s="226"/>
      <c r="J397" s="7"/>
      <c r="K397" s="225"/>
      <c r="L397" s="225"/>
      <c r="M397" s="225"/>
      <c r="N397" s="227"/>
      <c r="O397" s="225"/>
      <c r="P397" s="225"/>
      <c r="Q397" s="225"/>
      <c r="R397" s="78"/>
      <c r="S397" s="26"/>
      <c r="T397" s="105"/>
      <c r="U397" s="64">
        <v>5</v>
      </c>
      <c r="V397" s="65">
        <v>5.04</v>
      </c>
      <c r="W397" s="64">
        <v>5.0999999999999996</v>
      </c>
      <c r="X397" s="64">
        <v>90</v>
      </c>
      <c r="Y397" s="64">
        <f t="shared" si="155"/>
        <v>225</v>
      </c>
      <c r="Z397" s="64">
        <v>700</v>
      </c>
      <c r="AA397" s="24"/>
      <c r="AB397" s="24"/>
      <c r="AC397" s="24"/>
      <c r="AD397" s="24"/>
    </row>
    <row r="398" spans="1:30">
      <c r="A398" s="214"/>
      <c r="B398" s="184" t="s">
        <v>458</v>
      </c>
      <c r="C398" s="185" t="s">
        <v>343</v>
      </c>
      <c r="D398" s="186">
        <v>15505</v>
      </c>
      <c r="E398" s="186">
        <v>15384</v>
      </c>
      <c r="F398" s="110">
        <f>IF((D398&gt;E398),(D398-E398),(0))/1</f>
        <v>121</v>
      </c>
      <c r="G398" s="111">
        <f t="shared" si="146"/>
        <v>500</v>
      </c>
      <c r="H398" s="6">
        <f t="shared" si="147"/>
        <v>21</v>
      </c>
      <c r="I398" s="112">
        <f t="shared" si="148"/>
        <v>105.84</v>
      </c>
      <c r="J398" s="6">
        <f t="shared" si="151"/>
        <v>0</v>
      </c>
      <c r="K398" s="111">
        <f t="shared" si="149"/>
        <v>0</v>
      </c>
      <c r="L398" s="111">
        <f>(G398+I398+K398)*1</f>
        <v>605.84</v>
      </c>
      <c r="M398" s="111">
        <f t="shared" si="153"/>
        <v>605.84</v>
      </c>
      <c r="N398" s="113">
        <f>IF((Y398&gt;0),Y398,130)*1</f>
        <v>225</v>
      </c>
      <c r="O398" s="111">
        <f t="shared" si="154"/>
        <v>0</v>
      </c>
      <c r="P398" s="111">
        <v>0</v>
      </c>
      <c r="Q398" s="111">
        <f>IF((M398&gt;0),(M398+N398+P398),(Y398)+(P398))</f>
        <v>830.84</v>
      </c>
      <c r="R398" s="72" t="s">
        <v>48</v>
      </c>
      <c r="S398" s="26"/>
      <c r="T398" s="105"/>
      <c r="U398" s="64">
        <v>5</v>
      </c>
      <c r="V398" s="65">
        <v>5.04</v>
      </c>
      <c r="W398" s="64">
        <v>5.0999999999999996</v>
      </c>
      <c r="X398" s="64">
        <v>90</v>
      </c>
      <c r="Y398" s="64">
        <f t="shared" si="155"/>
        <v>225</v>
      </c>
      <c r="Z398" s="64">
        <v>700</v>
      </c>
      <c r="AA398" s="24"/>
      <c r="AB398" s="24"/>
      <c r="AC398" s="24"/>
      <c r="AD398" s="24"/>
    </row>
    <row r="399" spans="1:30">
      <c r="A399" s="214"/>
      <c r="B399" s="120" t="s">
        <v>565</v>
      </c>
      <c r="C399" s="187" t="s">
        <v>345</v>
      </c>
      <c r="D399" s="187">
        <v>486168</v>
      </c>
      <c r="E399" s="187">
        <v>486054</v>
      </c>
      <c r="F399" s="68">
        <f>IF((D399&gt;E399),(D399-E399),(0))/1</f>
        <v>114</v>
      </c>
      <c r="G399" s="69">
        <f t="shared" si="146"/>
        <v>500</v>
      </c>
      <c r="H399" s="4">
        <f t="shared" si="147"/>
        <v>14</v>
      </c>
      <c r="I399" s="70">
        <f t="shared" si="148"/>
        <v>70.56</v>
      </c>
      <c r="J399" s="4">
        <f t="shared" si="151"/>
        <v>0</v>
      </c>
      <c r="K399" s="69">
        <f t="shared" si="149"/>
        <v>0</v>
      </c>
      <c r="L399" s="69">
        <f>(G399+I399+K399)*1</f>
        <v>570.55999999999995</v>
      </c>
      <c r="M399" s="69">
        <f t="shared" si="153"/>
        <v>570.55999999999995</v>
      </c>
      <c r="N399" s="71">
        <f>IF((Y399&gt;0),Y399,130)*1</f>
        <v>225</v>
      </c>
      <c r="O399" s="69">
        <f t="shared" si="154"/>
        <v>0</v>
      </c>
      <c r="P399" s="69">
        <v>0</v>
      </c>
      <c r="Q399" s="69">
        <f>IF((M399&gt;0),(M399+N399+P399),(Y399)+(P399))</f>
        <v>795.56</v>
      </c>
      <c r="R399" s="72" t="s">
        <v>48</v>
      </c>
      <c r="S399" s="116"/>
      <c r="T399" s="105"/>
      <c r="U399" s="64">
        <v>5</v>
      </c>
      <c r="V399" s="65">
        <v>5.04</v>
      </c>
      <c r="W399" s="64">
        <v>5.0999999999999996</v>
      </c>
      <c r="X399" s="64">
        <v>90</v>
      </c>
      <c r="Y399" s="64">
        <f t="shared" si="155"/>
        <v>225</v>
      </c>
      <c r="Z399" s="64">
        <v>700</v>
      </c>
      <c r="AA399" s="24"/>
      <c r="AB399" s="24"/>
      <c r="AC399" s="24"/>
      <c r="AD399" s="24"/>
    </row>
    <row r="400" spans="1:30">
      <c r="A400" s="214"/>
      <c r="B400" s="120" t="s">
        <v>97</v>
      </c>
      <c r="C400" s="187" t="s">
        <v>346</v>
      </c>
      <c r="D400" s="189"/>
      <c r="E400" s="189"/>
      <c r="F400" s="80">
        <f>IF((D400&gt;E400),(D400-E400),(0))/1</f>
        <v>0</v>
      </c>
      <c r="G400" s="81">
        <f t="shared" si="146"/>
        <v>0</v>
      </c>
      <c r="H400" s="5">
        <f t="shared" si="147"/>
        <v>0</v>
      </c>
      <c r="I400" s="82">
        <f t="shared" si="148"/>
        <v>0</v>
      </c>
      <c r="J400" s="5">
        <f t="shared" si="151"/>
        <v>0</v>
      </c>
      <c r="K400" s="81">
        <f t="shared" si="149"/>
        <v>0</v>
      </c>
      <c r="L400" s="81">
        <f>(G400+I400+K400)*1</f>
        <v>0</v>
      </c>
      <c r="M400" s="81">
        <f t="shared" si="153"/>
        <v>0</v>
      </c>
      <c r="N400" s="83">
        <f t="shared" ref="N400:N403" si="161">IF((Y400&gt;0),Y400,130)*1</f>
        <v>225</v>
      </c>
      <c r="O400" s="81">
        <f t="shared" si="154"/>
        <v>225</v>
      </c>
      <c r="P400" s="81">
        <v>0</v>
      </c>
      <c r="Q400" s="81">
        <f t="shared" ref="Q400:Q403" si="162">IF((M400&gt;0),(M400+N400+P400),(Y400)+(P400))</f>
        <v>225</v>
      </c>
      <c r="R400" s="72" t="s">
        <v>48</v>
      </c>
      <c r="S400" s="26"/>
      <c r="T400" s="105"/>
      <c r="U400" s="64">
        <v>5</v>
      </c>
      <c r="V400" s="65">
        <v>5.04</v>
      </c>
      <c r="W400" s="64">
        <v>5.0999999999999996</v>
      </c>
      <c r="X400" s="64">
        <v>90</v>
      </c>
      <c r="Y400" s="64">
        <f t="shared" si="155"/>
        <v>225</v>
      </c>
      <c r="Z400" s="64">
        <v>700</v>
      </c>
      <c r="AA400" s="24"/>
      <c r="AB400" s="24"/>
      <c r="AC400" s="24"/>
      <c r="AD400" s="24"/>
    </row>
    <row r="401" spans="1:30">
      <c r="A401" s="214"/>
      <c r="B401" s="120" t="s">
        <v>478</v>
      </c>
      <c r="C401" s="187" t="s">
        <v>347</v>
      </c>
      <c r="D401" s="187">
        <v>32619</v>
      </c>
      <c r="E401" s="187">
        <v>32419</v>
      </c>
      <c r="F401" s="68">
        <f>IF((D401&gt;E401),(D401-E401),(0))/1</f>
        <v>200</v>
      </c>
      <c r="G401" s="69">
        <f t="shared" si="146"/>
        <v>500</v>
      </c>
      <c r="H401" s="4">
        <f t="shared" si="147"/>
        <v>100</v>
      </c>
      <c r="I401" s="70">
        <f t="shared" si="148"/>
        <v>504</v>
      </c>
      <c r="J401" s="4">
        <f t="shared" si="151"/>
        <v>0</v>
      </c>
      <c r="K401" s="69">
        <f t="shared" si="149"/>
        <v>0</v>
      </c>
      <c r="L401" s="69">
        <f>(G401+I401+K401)*1</f>
        <v>1004</v>
      </c>
      <c r="M401" s="69">
        <f t="shared" si="153"/>
        <v>1004</v>
      </c>
      <c r="N401" s="71">
        <f t="shared" si="161"/>
        <v>225</v>
      </c>
      <c r="O401" s="69">
        <f t="shared" si="154"/>
        <v>0</v>
      </c>
      <c r="P401" s="69">
        <v>0</v>
      </c>
      <c r="Q401" s="69">
        <f t="shared" si="162"/>
        <v>1229</v>
      </c>
      <c r="R401" s="72" t="s">
        <v>48</v>
      </c>
      <c r="S401" s="26"/>
      <c r="T401" s="105"/>
      <c r="U401" s="64">
        <v>5</v>
      </c>
      <c r="V401" s="65">
        <v>5.04</v>
      </c>
      <c r="W401" s="64">
        <v>5.0999999999999996</v>
      </c>
      <c r="X401" s="64">
        <v>90</v>
      </c>
      <c r="Y401" s="64">
        <f t="shared" si="155"/>
        <v>225</v>
      </c>
      <c r="Z401" s="64">
        <v>700</v>
      </c>
      <c r="AA401" s="24"/>
      <c r="AB401" s="24"/>
      <c r="AC401" s="24"/>
      <c r="AD401" s="24"/>
    </row>
    <row r="402" spans="1:30">
      <c r="A402" s="214"/>
      <c r="B402" s="74" t="s">
        <v>369</v>
      </c>
      <c r="C402" s="187" t="s">
        <v>348</v>
      </c>
      <c r="D402" s="187">
        <v>68817</v>
      </c>
      <c r="E402" s="187">
        <v>68400</v>
      </c>
      <c r="F402" s="68">
        <f>IF((D402&gt;E402),(D402-E402),(0))/1</f>
        <v>417</v>
      </c>
      <c r="G402" s="69">
        <f t="shared" si="146"/>
        <v>500</v>
      </c>
      <c r="H402" s="4">
        <f t="shared" si="147"/>
        <v>317</v>
      </c>
      <c r="I402" s="70">
        <f t="shared" si="148"/>
        <v>504</v>
      </c>
      <c r="J402" s="4">
        <f t="shared" si="151"/>
        <v>217</v>
      </c>
      <c r="K402" s="69">
        <f t="shared" si="149"/>
        <v>1106.6999999999998</v>
      </c>
      <c r="L402" s="69">
        <f>(G402+I402+K402)*1</f>
        <v>2110.6999999999998</v>
      </c>
      <c r="M402" s="69">
        <f>L402</f>
        <v>2110.6999999999998</v>
      </c>
      <c r="N402" s="71">
        <f t="shared" si="161"/>
        <v>225</v>
      </c>
      <c r="O402" s="69">
        <f t="shared" si="154"/>
        <v>0</v>
      </c>
      <c r="P402" s="69">
        <v>0</v>
      </c>
      <c r="Q402" s="69">
        <f t="shared" si="162"/>
        <v>2335.6999999999998</v>
      </c>
      <c r="R402" s="72" t="s">
        <v>48</v>
      </c>
      <c r="S402" s="134"/>
      <c r="T402" s="105"/>
      <c r="U402" s="64">
        <v>5</v>
      </c>
      <c r="V402" s="65">
        <v>5.04</v>
      </c>
      <c r="W402" s="64">
        <v>5.0999999999999996</v>
      </c>
      <c r="X402" s="64">
        <v>90</v>
      </c>
      <c r="Y402" s="64">
        <f t="shared" si="155"/>
        <v>225</v>
      </c>
      <c r="Z402" s="64">
        <v>700</v>
      </c>
      <c r="AA402" s="24"/>
      <c r="AB402" s="24"/>
      <c r="AC402" s="24"/>
      <c r="AD402" s="24"/>
    </row>
    <row r="403" spans="1:30">
      <c r="A403" s="214"/>
      <c r="B403" s="120" t="s">
        <v>97</v>
      </c>
      <c r="C403" s="187" t="s">
        <v>349</v>
      </c>
      <c r="D403" s="189"/>
      <c r="E403" s="189"/>
      <c r="F403" s="80">
        <f t="shared" ref="F403:F408" si="163">IF((D403&gt;E403),(D403-E403),(0))/1</f>
        <v>0</v>
      </c>
      <c r="G403" s="81">
        <f t="shared" si="146"/>
        <v>0</v>
      </c>
      <c r="H403" s="5">
        <f t="shared" si="147"/>
        <v>0</v>
      </c>
      <c r="I403" s="82">
        <f t="shared" si="148"/>
        <v>0</v>
      </c>
      <c r="J403" s="5">
        <f t="shared" si="151"/>
        <v>0</v>
      </c>
      <c r="K403" s="81">
        <f t="shared" si="149"/>
        <v>0</v>
      </c>
      <c r="L403" s="81">
        <f t="shared" ref="L403:L409" si="164">(G403+I403+K403)*1</f>
        <v>0</v>
      </c>
      <c r="M403" s="81">
        <f t="shared" si="153"/>
        <v>0</v>
      </c>
      <c r="N403" s="83">
        <f t="shared" si="161"/>
        <v>225</v>
      </c>
      <c r="O403" s="81">
        <f t="shared" si="154"/>
        <v>225</v>
      </c>
      <c r="P403" s="81">
        <v>0</v>
      </c>
      <c r="Q403" s="81">
        <f t="shared" si="162"/>
        <v>225</v>
      </c>
      <c r="R403" s="72" t="s">
        <v>48</v>
      </c>
      <c r="S403" s="26"/>
      <c r="T403" s="105"/>
      <c r="U403" s="64">
        <v>5</v>
      </c>
      <c r="V403" s="65">
        <v>5.04</v>
      </c>
      <c r="W403" s="64">
        <v>5.0999999999999996</v>
      </c>
      <c r="X403" s="64">
        <v>90</v>
      </c>
      <c r="Y403" s="64">
        <f t="shared" si="155"/>
        <v>225</v>
      </c>
      <c r="Z403" s="64">
        <v>700</v>
      </c>
      <c r="AA403" s="24"/>
      <c r="AB403" s="24"/>
      <c r="AC403" s="24"/>
      <c r="AD403" s="24"/>
    </row>
    <row r="404" spans="1:30">
      <c r="A404" s="214"/>
      <c r="B404" s="184" t="s">
        <v>570</v>
      </c>
      <c r="C404" s="185" t="s">
        <v>350</v>
      </c>
      <c r="D404" s="187">
        <v>6851</v>
      </c>
      <c r="E404" s="187">
        <v>6661</v>
      </c>
      <c r="F404" s="110">
        <f>IF((D404&gt;E404),(D404-E404),(0))/1</f>
        <v>190</v>
      </c>
      <c r="G404" s="111">
        <f t="shared" si="146"/>
        <v>500</v>
      </c>
      <c r="H404" s="19">
        <f t="shared" si="147"/>
        <v>90</v>
      </c>
      <c r="I404" s="155">
        <f t="shared" si="148"/>
        <v>453.6</v>
      </c>
      <c r="J404" s="14">
        <f t="shared" si="151"/>
        <v>0</v>
      </c>
      <c r="K404" s="154">
        <f t="shared" si="149"/>
        <v>0</v>
      </c>
      <c r="L404" s="111">
        <f>(G404+I404+K404)*1</f>
        <v>953.6</v>
      </c>
      <c r="M404" s="111">
        <f t="shared" si="153"/>
        <v>953.6</v>
      </c>
      <c r="N404" s="113">
        <f t="shared" ref="N404:N409" si="165">IF((Y404&gt;0),Y404,130)*1</f>
        <v>225</v>
      </c>
      <c r="O404" s="111">
        <f t="shared" si="154"/>
        <v>0</v>
      </c>
      <c r="P404" s="111">
        <v>0</v>
      </c>
      <c r="Q404" s="111">
        <f t="shared" ref="Q404:Q409" si="166">IF((M404&gt;0),(M404+N404+P404),(Y404)+(P404))</f>
        <v>1178.5999999999999</v>
      </c>
      <c r="R404" s="72" t="s">
        <v>48</v>
      </c>
      <c r="S404" s="116"/>
      <c r="T404" s="105"/>
      <c r="U404" s="64">
        <v>5</v>
      </c>
      <c r="V404" s="65">
        <v>5.04</v>
      </c>
      <c r="W404" s="64">
        <v>5.0999999999999996</v>
      </c>
      <c r="X404" s="64">
        <v>90</v>
      </c>
      <c r="Y404" s="64">
        <f t="shared" si="155"/>
        <v>225</v>
      </c>
      <c r="Z404" s="64">
        <v>700</v>
      </c>
      <c r="AA404" s="24"/>
      <c r="AB404" s="24"/>
      <c r="AC404" s="24"/>
      <c r="AD404" s="24"/>
    </row>
    <row r="405" spans="1:30">
      <c r="A405" s="214"/>
      <c r="B405" s="228" t="s">
        <v>440</v>
      </c>
      <c r="C405" s="186" t="s">
        <v>351</v>
      </c>
      <c r="D405" s="218">
        <v>3581</v>
      </c>
      <c r="E405" s="218">
        <v>3581</v>
      </c>
      <c r="F405" s="68">
        <f>IF((D405&gt;E405),(D405-E405),(0))/1</f>
        <v>0</v>
      </c>
      <c r="G405" s="111">
        <f t="shared" si="146"/>
        <v>0</v>
      </c>
      <c r="H405" s="6">
        <f t="shared" si="147"/>
        <v>0</v>
      </c>
      <c r="I405" s="112">
        <f t="shared" si="148"/>
        <v>0</v>
      </c>
      <c r="J405" s="6">
        <f t="shared" si="151"/>
        <v>0</v>
      </c>
      <c r="K405" s="111">
        <f t="shared" si="149"/>
        <v>0</v>
      </c>
      <c r="L405" s="111">
        <f>(G405+I405+K405)*1</f>
        <v>0</v>
      </c>
      <c r="M405" s="111">
        <f t="shared" si="153"/>
        <v>0</v>
      </c>
      <c r="N405" s="113">
        <f t="shared" si="165"/>
        <v>225</v>
      </c>
      <c r="O405" s="111">
        <f t="shared" si="154"/>
        <v>225</v>
      </c>
      <c r="P405" s="111">
        <v>0</v>
      </c>
      <c r="Q405" s="111">
        <f t="shared" si="166"/>
        <v>225</v>
      </c>
      <c r="R405" s="188" t="s">
        <v>585</v>
      </c>
      <c r="S405" s="26"/>
      <c r="T405" s="105"/>
      <c r="U405" s="64">
        <v>5</v>
      </c>
      <c r="V405" s="65">
        <v>5.04</v>
      </c>
      <c r="W405" s="64">
        <v>5.0999999999999996</v>
      </c>
      <c r="X405" s="64">
        <v>90</v>
      </c>
      <c r="Y405" s="64">
        <f t="shared" si="155"/>
        <v>225</v>
      </c>
      <c r="Z405" s="64">
        <v>700</v>
      </c>
      <c r="AA405" s="24"/>
      <c r="AB405" s="24"/>
      <c r="AC405" s="24"/>
      <c r="AD405" s="24"/>
    </row>
    <row r="406" spans="1:30">
      <c r="A406" s="214"/>
      <c r="B406" s="228" t="s">
        <v>573</v>
      </c>
      <c r="C406" s="186" t="s">
        <v>352</v>
      </c>
      <c r="D406" s="186">
        <v>6569</v>
      </c>
      <c r="E406" s="186">
        <v>6569</v>
      </c>
      <c r="F406" s="110">
        <f>IF((D406&gt;E406),(D406-E406),(0))/1</f>
        <v>0</v>
      </c>
      <c r="G406" s="111">
        <f t="shared" si="146"/>
        <v>0</v>
      </c>
      <c r="H406" s="6">
        <f t="shared" si="147"/>
        <v>0</v>
      </c>
      <c r="I406" s="112">
        <f t="shared" si="148"/>
        <v>0</v>
      </c>
      <c r="J406" s="6">
        <f t="shared" si="151"/>
        <v>0</v>
      </c>
      <c r="K406" s="111">
        <f t="shared" si="149"/>
        <v>0</v>
      </c>
      <c r="L406" s="111">
        <f>(G406+I406+K406)*1</f>
        <v>0</v>
      </c>
      <c r="M406" s="111">
        <f t="shared" si="153"/>
        <v>0</v>
      </c>
      <c r="N406" s="113">
        <f t="shared" si="165"/>
        <v>225</v>
      </c>
      <c r="O406" s="111">
        <f t="shared" si="154"/>
        <v>225</v>
      </c>
      <c r="P406" s="111">
        <v>0</v>
      </c>
      <c r="Q406" s="111">
        <f t="shared" si="166"/>
        <v>225</v>
      </c>
      <c r="R406" s="188" t="s">
        <v>585</v>
      </c>
      <c r="S406" s="26"/>
      <c r="T406" s="105"/>
      <c r="U406" s="64">
        <v>5</v>
      </c>
      <c r="V406" s="65">
        <v>5.04</v>
      </c>
      <c r="W406" s="64">
        <v>5.0999999999999996</v>
      </c>
      <c r="X406" s="64">
        <v>90</v>
      </c>
      <c r="Y406" s="64">
        <f t="shared" si="155"/>
        <v>225</v>
      </c>
      <c r="Z406" s="64">
        <v>700</v>
      </c>
      <c r="AA406" s="24"/>
      <c r="AB406" s="24"/>
      <c r="AC406" s="24"/>
      <c r="AD406" s="24"/>
    </row>
    <row r="407" spans="1:30">
      <c r="A407" s="214"/>
      <c r="B407" s="120" t="s">
        <v>481</v>
      </c>
      <c r="C407" s="187" t="s">
        <v>353</v>
      </c>
      <c r="D407" s="187">
        <v>57577</v>
      </c>
      <c r="E407" s="187">
        <v>57334</v>
      </c>
      <c r="F407" s="68">
        <f>IF((D407&gt;E407),(D407-E407),(0))/1</f>
        <v>243</v>
      </c>
      <c r="G407" s="69">
        <f t="shared" si="146"/>
        <v>500</v>
      </c>
      <c r="H407" s="4">
        <f t="shared" si="147"/>
        <v>143</v>
      </c>
      <c r="I407" s="70">
        <f t="shared" si="148"/>
        <v>504</v>
      </c>
      <c r="J407" s="4">
        <f t="shared" si="151"/>
        <v>43</v>
      </c>
      <c r="K407" s="69">
        <f t="shared" si="149"/>
        <v>219.29999999999998</v>
      </c>
      <c r="L407" s="69">
        <f>(G407+I407+K407)*1</f>
        <v>1223.3</v>
      </c>
      <c r="M407" s="69">
        <f t="shared" si="153"/>
        <v>1223.3</v>
      </c>
      <c r="N407" s="71">
        <f t="shared" si="165"/>
        <v>225</v>
      </c>
      <c r="O407" s="69">
        <f t="shared" si="154"/>
        <v>0</v>
      </c>
      <c r="P407" s="69">
        <v>0</v>
      </c>
      <c r="Q407" s="69">
        <f t="shared" si="166"/>
        <v>1448.3</v>
      </c>
      <c r="R407" s="72" t="s">
        <v>48</v>
      </c>
      <c r="S407" s="26"/>
      <c r="T407" s="105"/>
      <c r="U407" s="64">
        <v>5</v>
      </c>
      <c r="V407" s="65">
        <v>5.04</v>
      </c>
      <c r="W407" s="64">
        <v>5.0999999999999996</v>
      </c>
      <c r="X407" s="64">
        <v>90</v>
      </c>
      <c r="Y407" s="64">
        <f t="shared" si="155"/>
        <v>225</v>
      </c>
      <c r="Z407" s="64">
        <v>700</v>
      </c>
      <c r="AA407" s="24"/>
      <c r="AB407" s="24"/>
      <c r="AC407" s="24"/>
      <c r="AD407" s="24"/>
    </row>
    <row r="408" spans="1:30">
      <c r="A408" s="214"/>
      <c r="B408" s="184" t="s">
        <v>354</v>
      </c>
      <c r="C408" s="187" t="s">
        <v>355</v>
      </c>
      <c r="D408" s="186">
        <v>12873</v>
      </c>
      <c r="E408" s="186">
        <v>12791</v>
      </c>
      <c r="F408" s="110">
        <f t="shared" si="163"/>
        <v>82</v>
      </c>
      <c r="G408" s="229">
        <f t="shared" si="146"/>
        <v>410</v>
      </c>
      <c r="H408" s="10">
        <f t="shared" si="147"/>
        <v>0</v>
      </c>
      <c r="I408" s="230">
        <f t="shared" si="148"/>
        <v>0</v>
      </c>
      <c r="J408" s="10">
        <f t="shared" si="151"/>
        <v>0</v>
      </c>
      <c r="K408" s="229">
        <f t="shared" si="149"/>
        <v>0</v>
      </c>
      <c r="L408" s="111">
        <f t="shared" si="164"/>
        <v>410</v>
      </c>
      <c r="M408" s="111">
        <f t="shared" si="153"/>
        <v>410</v>
      </c>
      <c r="N408" s="113">
        <f t="shared" si="165"/>
        <v>225</v>
      </c>
      <c r="O408" s="111">
        <f t="shared" si="154"/>
        <v>0</v>
      </c>
      <c r="P408" s="111">
        <v>0</v>
      </c>
      <c r="Q408" s="111">
        <f t="shared" si="166"/>
        <v>635</v>
      </c>
      <c r="R408" s="188" t="s">
        <v>48</v>
      </c>
      <c r="S408" s="26"/>
      <c r="T408" s="105"/>
      <c r="U408" s="64">
        <v>5</v>
      </c>
      <c r="V408" s="65">
        <v>5.04</v>
      </c>
      <c r="W408" s="64">
        <v>5.0999999999999996</v>
      </c>
      <c r="X408" s="64">
        <v>90</v>
      </c>
      <c r="Y408" s="64">
        <f t="shared" si="155"/>
        <v>225</v>
      </c>
      <c r="Z408" s="64">
        <v>700</v>
      </c>
      <c r="AA408" s="24"/>
      <c r="AB408" s="24"/>
      <c r="AC408" s="24"/>
      <c r="AD408" s="24"/>
    </row>
    <row r="409" spans="1:30">
      <c r="A409" s="214"/>
      <c r="B409" s="217" t="s">
        <v>604</v>
      </c>
      <c r="C409" s="192" t="s">
        <v>357</v>
      </c>
      <c r="D409" s="186">
        <v>4040</v>
      </c>
      <c r="E409" s="186">
        <v>4039</v>
      </c>
      <c r="F409" s="110">
        <f>IF((D409&gt;E409),(D409-E409)+(D410-E410)+(D411-E411),(0))/1</f>
        <v>61</v>
      </c>
      <c r="G409" s="111">
        <f t="shared" si="146"/>
        <v>305</v>
      </c>
      <c r="H409" s="6">
        <f t="shared" si="147"/>
        <v>0</v>
      </c>
      <c r="I409" s="112">
        <f t="shared" si="148"/>
        <v>0</v>
      </c>
      <c r="J409" s="6">
        <f t="shared" si="151"/>
        <v>0</v>
      </c>
      <c r="K409" s="111">
        <f t="shared" si="149"/>
        <v>0</v>
      </c>
      <c r="L409" s="111">
        <f t="shared" si="164"/>
        <v>305</v>
      </c>
      <c r="M409" s="111">
        <f t="shared" si="153"/>
        <v>305</v>
      </c>
      <c r="N409" s="113">
        <f t="shared" si="165"/>
        <v>225</v>
      </c>
      <c r="O409" s="111">
        <f t="shared" si="154"/>
        <v>0</v>
      </c>
      <c r="P409" s="111">
        <v>0</v>
      </c>
      <c r="Q409" s="111">
        <f t="shared" si="166"/>
        <v>530</v>
      </c>
      <c r="R409" s="188" t="s">
        <v>48</v>
      </c>
      <c r="S409" s="160"/>
      <c r="T409" s="105"/>
      <c r="U409" s="64">
        <v>5</v>
      </c>
      <c r="V409" s="65">
        <v>5.04</v>
      </c>
      <c r="W409" s="64">
        <v>5.0999999999999996</v>
      </c>
      <c r="X409" s="64">
        <v>90</v>
      </c>
      <c r="Y409" s="64">
        <f t="shared" si="155"/>
        <v>225</v>
      </c>
      <c r="Z409" s="64">
        <v>700</v>
      </c>
      <c r="AA409" s="24"/>
      <c r="AB409" s="24"/>
      <c r="AC409" s="24"/>
      <c r="AD409" s="24"/>
    </row>
    <row r="410" spans="1:30">
      <c r="A410" s="214"/>
      <c r="B410" s="217"/>
      <c r="C410" s="192"/>
      <c r="D410" s="218">
        <v>7568</v>
      </c>
      <c r="E410" s="218">
        <v>7531</v>
      </c>
      <c r="F410" s="219"/>
      <c r="G410" s="220"/>
      <c r="H410" s="8"/>
      <c r="I410" s="221"/>
      <c r="J410" s="8"/>
      <c r="K410" s="220"/>
      <c r="L410" s="220"/>
      <c r="M410" s="220"/>
      <c r="N410" s="222"/>
      <c r="O410" s="220"/>
      <c r="P410" s="220"/>
      <c r="Q410" s="220"/>
      <c r="R410" s="231"/>
      <c r="S410" s="26"/>
      <c r="T410" s="105"/>
      <c r="U410" s="64">
        <v>5</v>
      </c>
      <c r="V410" s="65">
        <v>5.04</v>
      </c>
      <c r="W410" s="64">
        <v>5.0999999999999996</v>
      </c>
      <c r="X410" s="64">
        <v>90</v>
      </c>
      <c r="Y410" s="64">
        <f t="shared" si="155"/>
        <v>225</v>
      </c>
      <c r="Z410" s="64">
        <v>700</v>
      </c>
      <c r="AA410" s="24"/>
      <c r="AB410" s="24"/>
      <c r="AC410" s="24"/>
      <c r="AD410" s="24"/>
    </row>
    <row r="411" spans="1:30">
      <c r="A411" s="214"/>
      <c r="B411" s="217"/>
      <c r="C411" s="192"/>
      <c r="D411" s="223">
        <v>2533</v>
      </c>
      <c r="E411" s="223">
        <v>2510</v>
      </c>
      <c r="F411" s="224"/>
      <c r="G411" s="225"/>
      <c r="H411" s="7"/>
      <c r="I411" s="226"/>
      <c r="J411" s="7"/>
      <c r="K411" s="225"/>
      <c r="L411" s="225"/>
      <c r="M411" s="225"/>
      <c r="N411" s="227"/>
      <c r="O411" s="225"/>
      <c r="P411" s="225"/>
      <c r="Q411" s="225"/>
      <c r="R411" s="232"/>
      <c r="S411" s="26"/>
      <c r="T411" s="105"/>
      <c r="U411" s="64">
        <v>5</v>
      </c>
      <c r="V411" s="65">
        <v>5.04</v>
      </c>
      <c r="W411" s="64">
        <v>5.0999999999999996</v>
      </c>
      <c r="X411" s="64">
        <v>90</v>
      </c>
      <c r="Y411" s="64">
        <f t="shared" si="155"/>
        <v>225</v>
      </c>
      <c r="Z411" s="64">
        <v>700</v>
      </c>
      <c r="AA411" s="24"/>
      <c r="AB411" s="24"/>
      <c r="AC411" s="24"/>
      <c r="AD411" s="24"/>
    </row>
    <row r="412" spans="1:30">
      <c r="A412" s="214"/>
      <c r="B412" s="120" t="s">
        <v>471</v>
      </c>
      <c r="C412" s="187" t="s">
        <v>359</v>
      </c>
      <c r="D412" s="187">
        <v>42415</v>
      </c>
      <c r="E412" s="187">
        <v>42099</v>
      </c>
      <c r="F412" s="68">
        <f t="shared" ref="F412:F417" si="167">IF((D412&gt;E412),(D412-E412),(0))/1</f>
        <v>316</v>
      </c>
      <c r="G412" s="69">
        <f>IF((F412&gt;100),(100*U412), (F412*U412))</f>
        <v>500</v>
      </c>
      <c r="H412" s="4">
        <f>IF((F412&gt;100),(F412-100),(0))</f>
        <v>216</v>
      </c>
      <c r="I412" s="70">
        <f>IF((H412&gt;100),(100*V412),(H412*V412))</f>
        <v>504</v>
      </c>
      <c r="J412" s="4">
        <f>IF((H412&gt;100),(H412-100),(0))</f>
        <v>116</v>
      </c>
      <c r="K412" s="69">
        <f>IF((J412&gt;0),(J412*W412),(0))</f>
        <v>591.59999999999991</v>
      </c>
      <c r="L412" s="69">
        <f t="shared" ref="L412:L417" si="168">(G412+I412+K412)*1</f>
        <v>1595.6</v>
      </c>
      <c r="M412" s="69">
        <f>L412</f>
        <v>1595.6</v>
      </c>
      <c r="N412" s="71">
        <f>IF((Y412&gt;0),Y412,130)*1</f>
        <v>225</v>
      </c>
      <c r="O412" s="69">
        <f>IF((F412&gt;0),0,(Y412))</f>
        <v>0</v>
      </c>
      <c r="P412" s="69">
        <v>0</v>
      </c>
      <c r="Q412" s="69">
        <f>IF((M412&gt;0),(M412+N412+P412),(Y412)+(P412))</f>
        <v>1820.6</v>
      </c>
      <c r="R412" s="72" t="s">
        <v>48</v>
      </c>
      <c r="S412" s="26"/>
      <c r="T412" s="105"/>
      <c r="U412" s="64">
        <v>5</v>
      </c>
      <c r="V412" s="65">
        <v>5.04</v>
      </c>
      <c r="W412" s="64">
        <v>5.0999999999999996</v>
      </c>
      <c r="X412" s="64">
        <v>90</v>
      </c>
      <c r="Y412" s="64">
        <f t="shared" si="155"/>
        <v>225</v>
      </c>
      <c r="Z412" s="64">
        <v>700</v>
      </c>
      <c r="AA412" s="24"/>
      <c r="AB412" s="24"/>
      <c r="AC412" s="24"/>
      <c r="AD412" s="24"/>
    </row>
    <row r="413" spans="1:30">
      <c r="A413" s="214"/>
      <c r="B413" s="120" t="s">
        <v>360</v>
      </c>
      <c r="C413" s="187" t="s">
        <v>361</v>
      </c>
      <c r="D413" s="187">
        <v>4015</v>
      </c>
      <c r="E413" s="187">
        <v>3462</v>
      </c>
      <c r="F413" s="68">
        <f t="shared" si="167"/>
        <v>553</v>
      </c>
      <c r="G413" s="69">
        <f t="shared" si="146"/>
        <v>500</v>
      </c>
      <c r="H413" s="4">
        <f t="shared" si="147"/>
        <v>453</v>
      </c>
      <c r="I413" s="70">
        <f t="shared" si="148"/>
        <v>504</v>
      </c>
      <c r="J413" s="4">
        <f t="shared" si="151"/>
        <v>353</v>
      </c>
      <c r="K413" s="69">
        <f t="shared" si="149"/>
        <v>1800.3</v>
      </c>
      <c r="L413" s="69">
        <f t="shared" si="168"/>
        <v>2804.3</v>
      </c>
      <c r="M413" s="69">
        <f t="shared" si="153"/>
        <v>2804.3</v>
      </c>
      <c r="N413" s="71">
        <f>IF((Y413&gt;0),Y413,130)*1</f>
        <v>225</v>
      </c>
      <c r="O413" s="69">
        <f t="shared" si="154"/>
        <v>0</v>
      </c>
      <c r="P413" s="69">
        <v>0</v>
      </c>
      <c r="Q413" s="69">
        <f>IF((M413&gt;0),(M413+N413+P413),(Y413)+(P413))</f>
        <v>3029.3</v>
      </c>
      <c r="R413" s="72" t="s">
        <v>48</v>
      </c>
      <c r="S413" s="26"/>
      <c r="T413" s="105"/>
      <c r="U413" s="64">
        <v>5</v>
      </c>
      <c r="V413" s="65">
        <v>5.04</v>
      </c>
      <c r="W413" s="64">
        <v>5.0999999999999996</v>
      </c>
      <c r="X413" s="64">
        <v>90</v>
      </c>
      <c r="Y413" s="64">
        <f t="shared" si="155"/>
        <v>225</v>
      </c>
      <c r="Z413" s="64">
        <v>700</v>
      </c>
      <c r="AA413" s="24"/>
      <c r="AB413" s="24"/>
      <c r="AC413" s="24"/>
      <c r="AD413" s="24"/>
    </row>
    <row r="414" spans="1:30">
      <c r="A414" s="214"/>
      <c r="B414" s="120" t="s">
        <v>569</v>
      </c>
      <c r="C414" s="187" t="s">
        <v>362</v>
      </c>
      <c r="D414" s="187">
        <v>4013</v>
      </c>
      <c r="E414" s="187">
        <v>3695</v>
      </c>
      <c r="F414" s="68">
        <f t="shared" si="167"/>
        <v>318</v>
      </c>
      <c r="G414" s="69">
        <f t="shared" si="146"/>
        <v>500</v>
      </c>
      <c r="H414" s="4">
        <f t="shared" si="147"/>
        <v>218</v>
      </c>
      <c r="I414" s="70">
        <f t="shared" si="148"/>
        <v>504</v>
      </c>
      <c r="J414" s="4">
        <f t="shared" si="151"/>
        <v>118</v>
      </c>
      <c r="K414" s="69">
        <f t="shared" si="149"/>
        <v>601.79999999999995</v>
      </c>
      <c r="L414" s="69">
        <f t="shared" si="168"/>
        <v>1605.8</v>
      </c>
      <c r="M414" s="69">
        <f t="shared" si="153"/>
        <v>1605.8</v>
      </c>
      <c r="N414" s="71">
        <f t="shared" ref="N414:N417" si="169">IF((Y414&gt;0),Y414,130)*1</f>
        <v>225</v>
      </c>
      <c r="O414" s="69">
        <f t="shared" si="154"/>
        <v>0</v>
      </c>
      <c r="P414" s="69">
        <v>0</v>
      </c>
      <c r="Q414" s="69">
        <f t="shared" ref="Q414:Q417" si="170">IF((M414&gt;0),(M414+N414+P414),(Y414)+(P414))</f>
        <v>1830.8</v>
      </c>
      <c r="R414" s="72" t="s">
        <v>48</v>
      </c>
      <c r="S414" s="26"/>
      <c r="T414" s="105"/>
      <c r="U414" s="64">
        <v>5</v>
      </c>
      <c r="V414" s="65">
        <v>5.04</v>
      </c>
      <c r="W414" s="64">
        <v>5.0999999999999996</v>
      </c>
      <c r="X414" s="64">
        <v>90</v>
      </c>
      <c r="Y414" s="64">
        <f t="shared" si="155"/>
        <v>225</v>
      </c>
      <c r="Z414" s="64">
        <v>700</v>
      </c>
      <c r="AA414" s="24"/>
      <c r="AB414" s="24"/>
      <c r="AC414" s="24"/>
      <c r="AD414" s="24"/>
    </row>
    <row r="415" spans="1:30">
      <c r="A415" s="214"/>
      <c r="B415" s="120" t="s">
        <v>438</v>
      </c>
      <c r="C415" s="187" t="s">
        <v>363</v>
      </c>
      <c r="D415" s="187">
        <v>2689</v>
      </c>
      <c r="E415" s="187">
        <v>2443</v>
      </c>
      <c r="F415" s="68">
        <f t="shared" si="167"/>
        <v>246</v>
      </c>
      <c r="G415" s="69">
        <f t="shared" si="146"/>
        <v>500</v>
      </c>
      <c r="H415" s="4">
        <f t="shared" si="147"/>
        <v>146</v>
      </c>
      <c r="I415" s="70">
        <f t="shared" si="148"/>
        <v>504</v>
      </c>
      <c r="J415" s="4">
        <f t="shared" si="151"/>
        <v>46</v>
      </c>
      <c r="K415" s="69">
        <f t="shared" si="149"/>
        <v>234.6</v>
      </c>
      <c r="L415" s="69">
        <f t="shared" si="168"/>
        <v>1238.5999999999999</v>
      </c>
      <c r="M415" s="69">
        <f t="shared" si="153"/>
        <v>1238.5999999999999</v>
      </c>
      <c r="N415" s="71">
        <f t="shared" si="169"/>
        <v>225</v>
      </c>
      <c r="O415" s="69">
        <f t="shared" si="154"/>
        <v>0</v>
      </c>
      <c r="P415" s="69">
        <v>0</v>
      </c>
      <c r="Q415" s="69">
        <f t="shared" si="170"/>
        <v>1463.6</v>
      </c>
      <c r="R415" s="72" t="s">
        <v>48</v>
      </c>
      <c r="S415" s="26" t="s">
        <v>436</v>
      </c>
      <c r="T415" s="105"/>
      <c r="U415" s="64">
        <v>5</v>
      </c>
      <c r="V415" s="65">
        <v>5.04</v>
      </c>
      <c r="W415" s="64">
        <v>5.0999999999999996</v>
      </c>
      <c r="X415" s="64">
        <v>90</v>
      </c>
      <c r="Y415" s="64">
        <f t="shared" si="155"/>
        <v>225</v>
      </c>
      <c r="Z415" s="64">
        <v>700</v>
      </c>
      <c r="AA415" s="24"/>
      <c r="AB415" s="24"/>
      <c r="AC415" s="24"/>
      <c r="AD415" s="24"/>
    </row>
    <row r="416" spans="1:30" ht="15" customHeight="1">
      <c r="A416" s="214"/>
      <c r="B416" s="184" t="s">
        <v>445</v>
      </c>
      <c r="C416" s="185" t="s">
        <v>364</v>
      </c>
      <c r="D416" s="186">
        <v>2945</v>
      </c>
      <c r="E416" s="186">
        <v>2945</v>
      </c>
      <c r="F416" s="110">
        <f t="shared" si="167"/>
        <v>0</v>
      </c>
      <c r="G416" s="111">
        <f t="shared" si="146"/>
        <v>0</v>
      </c>
      <c r="H416" s="6">
        <f t="shared" si="147"/>
        <v>0</v>
      </c>
      <c r="I416" s="112">
        <f t="shared" si="148"/>
        <v>0</v>
      </c>
      <c r="J416" s="6">
        <f t="shared" si="151"/>
        <v>0</v>
      </c>
      <c r="K416" s="111">
        <f t="shared" si="149"/>
        <v>0</v>
      </c>
      <c r="L416" s="111">
        <f t="shared" si="168"/>
        <v>0</v>
      </c>
      <c r="M416" s="111">
        <f t="shared" si="153"/>
        <v>0</v>
      </c>
      <c r="N416" s="113">
        <f t="shared" si="169"/>
        <v>225</v>
      </c>
      <c r="O416" s="111">
        <f t="shared" si="154"/>
        <v>225</v>
      </c>
      <c r="P416" s="111">
        <v>0</v>
      </c>
      <c r="Q416" s="111">
        <f t="shared" si="170"/>
        <v>225</v>
      </c>
      <c r="R416" s="72" t="s">
        <v>585</v>
      </c>
      <c r="S416" s="26"/>
      <c r="T416" s="105"/>
      <c r="U416" s="64">
        <v>5</v>
      </c>
      <c r="V416" s="65">
        <v>5.04</v>
      </c>
      <c r="W416" s="64">
        <v>5.0999999999999996</v>
      </c>
      <c r="X416" s="64">
        <v>90</v>
      </c>
      <c r="Y416" s="64">
        <f t="shared" si="155"/>
        <v>225</v>
      </c>
      <c r="Z416" s="64">
        <v>700</v>
      </c>
      <c r="AA416" s="24"/>
      <c r="AB416" s="24"/>
      <c r="AC416" s="24"/>
      <c r="AD416" s="24"/>
    </row>
    <row r="417" spans="1:30">
      <c r="A417" s="214"/>
      <c r="B417" s="120" t="s">
        <v>468</v>
      </c>
      <c r="C417" s="187" t="s">
        <v>366</v>
      </c>
      <c r="D417" s="187">
        <v>30584</v>
      </c>
      <c r="E417" s="187">
        <v>30397</v>
      </c>
      <c r="F417" s="68">
        <f t="shared" si="167"/>
        <v>187</v>
      </c>
      <c r="G417" s="69">
        <f t="shared" si="146"/>
        <v>500</v>
      </c>
      <c r="H417" s="4">
        <f t="shared" si="147"/>
        <v>87</v>
      </c>
      <c r="I417" s="70">
        <f t="shared" si="148"/>
        <v>438.48</v>
      </c>
      <c r="J417" s="4">
        <f t="shared" si="151"/>
        <v>0</v>
      </c>
      <c r="K417" s="69">
        <f t="shared" si="149"/>
        <v>0</v>
      </c>
      <c r="L417" s="69">
        <f t="shared" si="168"/>
        <v>938.48</v>
      </c>
      <c r="M417" s="69">
        <f t="shared" si="153"/>
        <v>938.48</v>
      </c>
      <c r="N417" s="71">
        <f t="shared" si="169"/>
        <v>225</v>
      </c>
      <c r="O417" s="69">
        <f t="shared" si="154"/>
        <v>0</v>
      </c>
      <c r="P417" s="69">
        <v>0</v>
      </c>
      <c r="Q417" s="69">
        <f t="shared" si="170"/>
        <v>1163.48</v>
      </c>
      <c r="R417" s="72" t="s">
        <v>48</v>
      </c>
      <c r="S417" s="26"/>
      <c r="T417" s="105"/>
      <c r="U417" s="64">
        <v>5</v>
      </c>
      <c r="V417" s="65">
        <v>5.04</v>
      </c>
      <c r="W417" s="64">
        <v>5.0999999999999996</v>
      </c>
      <c r="X417" s="64">
        <v>90</v>
      </c>
      <c r="Y417" s="64">
        <f t="shared" si="155"/>
        <v>225</v>
      </c>
      <c r="Z417" s="64">
        <v>700</v>
      </c>
      <c r="AA417" s="24"/>
      <c r="AB417" s="24"/>
      <c r="AC417" s="24"/>
      <c r="AD417" s="24"/>
    </row>
    <row r="418" spans="1:30">
      <c r="A418" s="233"/>
      <c r="B418" s="234"/>
      <c r="C418" s="235"/>
      <c r="D418" s="235"/>
      <c r="E418" s="235"/>
      <c r="F418" s="128"/>
      <c r="G418" s="129"/>
      <c r="H418" s="2"/>
      <c r="I418" s="130"/>
      <c r="J418" s="2"/>
      <c r="K418" s="129"/>
      <c r="L418" s="129"/>
      <c r="M418" s="129"/>
      <c r="N418" s="131"/>
      <c r="O418" s="129"/>
      <c r="P418" s="129"/>
      <c r="Q418" s="129"/>
      <c r="R418" s="133"/>
      <c r="S418" s="26"/>
      <c r="T418" s="105"/>
      <c r="U418" s="64"/>
      <c r="V418" s="65"/>
      <c r="W418" s="64"/>
      <c r="X418" s="64"/>
      <c r="Y418" s="64"/>
      <c r="Z418" s="64"/>
      <c r="AA418" s="24"/>
      <c r="AB418" s="24"/>
      <c r="AC418" s="24"/>
      <c r="AD418" s="24"/>
    </row>
    <row r="419" spans="1:30">
      <c r="A419" s="233"/>
      <c r="B419" s="234"/>
      <c r="C419" s="236"/>
      <c r="D419" s="236"/>
      <c r="E419" s="236"/>
      <c r="F419" s="128"/>
      <c r="G419" s="129"/>
      <c r="H419" s="2"/>
      <c r="I419" s="130"/>
      <c r="J419" s="2"/>
      <c r="K419" s="129"/>
      <c r="L419" s="129"/>
      <c r="M419" s="129"/>
      <c r="N419" s="131"/>
      <c r="O419" s="129"/>
      <c r="P419" s="129"/>
      <c r="Q419" s="129"/>
      <c r="R419" s="133"/>
      <c r="S419" s="26"/>
      <c r="T419" s="105"/>
      <c r="U419" s="64"/>
      <c r="V419" s="65"/>
      <c r="W419" s="64"/>
      <c r="X419" s="64"/>
      <c r="Y419" s="64"/>
      <c r="Z419" s="64"/>
      <c r="AA419" s="24"/>
      <c r="AB419" s="24"/>
      <c r="AC419" s="24"/>
      <c r="AD419" s="24"/>
    </row>
    <row r="420" spans="1:30">
      <c r="A420" s="233"/>
      <c r="B420" s="234"/>
      <c r="C420" s="236"/>
      <c r="D420" s="236"/>
      <c r="E420" s="236"/>
      <c r="F420" s="128"/>
      <c r="G420" s="129"/>
      <c r="H420" s="2"/>
      <c r="I420" s="130"/>
      <c r="J420" s="2"/>
      <c r="K420" s="129"/>
      <c r="L420" s="129"/>
      <c r="M420" s="129"/>
      <c r="N420" s="131"/>
      <c r="O420" s="129"/>
      <c r="P420" s="129"/>
      <c r="Q420" s="129"/>
      <c r="R420" s="133"/>
      <c r="S420" s="26"/>
      <c r="T420" s="105"/>
      <c r="U420" s="64"/>
      <c r="V420" s="65"/>
      <c r="W420" s="64"/>
      <c r="X420" s="64"/>
      <c r="Y420" s="64"/>
      <c r="Z420" s="64"/>
      <c r="AA420" s="24"/>
      <c r="AB420" s="24"/>
      <c r="AC420" s="24"/>
      <c r="AD420" s="24"/>
    </row>
    <row r="421" spans="1:30">
      <c r="A421" s="233"/>
      <c r="B421" s="234"/>
      <c r="C421" s="236"/>
      <c r="D421" s="236"/>
      <c r="E421" s="236"/>
      <c r="F421" s="128"/>
      <c r="G421" s="129"/>
      <c r="H421" s="2"/>
      <c r="I421" s="130"/>
      <c r="J421" s="2"/>
      <c r="K421" s="129"/>
      <c r="L421" s="129"/>
      <c r="M421" s="129"/>
      <c r="N421" s="131"/>
      <c r="O421" s="129"/>
      <c r="P421" s="129"/>
      <c r="Q421" s="129"/>
      <c r="R421" s="133"/>
      <c r="S421" s="26"/>
      <c r="T421" s="105"/>
      <c r="U421" s="64"/>
      <c r="V421" s="65"/>
      <c r="W421" s="64"/>
      <c r="X421" s="64"/>
      <c r="Y421" s="64"/>
      <c r="Z421" s="64"/>
      <c r="AA421" s="24"/>
      <c r="AB421" s="24"/>
      <c r="AC421" s="24"/>
      <c r="AD421" s="24"/>
    </row>
    <row r="422" spans="1:30">
      <c r="A422" s="233"/>
      <c r="B422" s="234"/>
      <c r="C422" s="236"/>
      <c r="D422" s="236"/>
      <c r="E422" s="236"/>
      <c r="F422" s="128"/>
      <c r="G422" s="129"/>
      <c r="H422" s="2"/>
      <c r="I422" s="130"/>
      <c r="J422" s="2"/>
      <c r="K422" s="129"/>
      <c r="L422" s="129"/>
      <c r="M422" s="129"/>
      <c r="N422" s="131"/>
      <c r="O422" s="129"/>
      <c r="P422" s="129"/>
      <c r="Q422" s="129"/>
      <c r="R422" s="133"/>
      <c r="S422" s="26"/>
      <c r="T422" s="105"/>
      <c r="U422" s="64"/>
      <c r="V422" s="65"/>
      <c r="W422" s="64"/>
      <c r="X422" s="64"/>
      <c r="Y422" s="64"/>
      <c r="Z422" s="64"/>
      <c r="AA422" s="24"/>
      <c r="AB422" s="24"/>
      <c r="AC422" s="24"/>
      <c r="AD422" s="24"/>
    </row>
    <row r="423" spans="1:30">
      <c r="A423" s="233"/>
      <c r="B423" s="234"/>
      <c r="C423" s="236"/>
      <c r="D423" s="236"/>
      <c r="E423" s="236"/>
      <c r="F423" s="128"/>
      <c r="G423" s="129"/>
      <c r="H423" s="2"/>
      <c r="I423" s="130"/>
      <c r="J423" s="2"/>
      <c r="K423" s="129"/>
      <c r="L423" s="129"/>
      <c r="M423" s="129"/>
      <c r="N423" s="131"/>
      <c r="O423" s="129"/>
      <c r="P423" s="129"/>
      <c r="Q423" s="129"/>
      <c r="R423" s="133"/>
      <c r="S423" s="26"/>
      <c r="T423" s="105"/>
      <c r="U423" s="64"/>
      <c r="V423" s="65"/>
      <c r="W423" s="64"/>
      <c r="X423" s="64"/>
      <c r="Y423" s="64"/>
      <c r="Z423" s="64"/>
      <c r="AA423" s="24"/>
      <c r="AB423" s="24"/>
      <c r="AC423" s="24"/>
      <c r="AD423" s="24"/>
    </row>
    <row r="424" spans="1:30">
      <c r="A424" s="233"/>
      <c r="B424" s="234"/>
      <c r="C424" s="236"/>
      <c r="D424" s="236"/>
      <c r="E424" s="236"/>
      <c r="F424" s="128"/>
      <c r="G424" s="129"/>
      <c r="H424" s="2"/>
      <c r="I424" s="130"/>
      <c r="J424" s="2"/>
      <c r="K424" s="129"/>
      <c r="L424" s="129"/>
      <c r="M424" s="129"/>
      <c r="N424" s="131"/>
      <c r="O424" s="129"/>
      <c r="P424" s="129"/>
      <c r="Q424" s="129"/>
      <c r="R424" s="133"/>
      <c r="S424" s="26"/>
      <c r="T424" s="105"/>
      <c r="U424" s="64"/>
      <c r="V424" s="65"/>
      <c r="W424" s="64"/>
      <c r="X424" s="64"/>
      <c r="Y424" s="64"/>
      <c r="Z424" s="64"/>
      <c r="AA424" s="24"/>
      <c r="AB424" s="24"/>
      <c r="AC424" s="24"/>
      <c r="AD424" s="24"/>
    </row>
    <row r="425" spans="1:30">
      <c r="A425" s="24"/>
      <c r="B425" s="24"/>
      <c r="C425" s="24"/>
      <c r="D425" s="26"/>
      <c r="E425" s="127"/>
      <c r="F425" s="128"/>
      <c r="G425" s="129"/>
      <c r="H425" s="2"/>
      <c r="I425" s="130"/>
      <c r="J425" s="2"/>
      <c r="K425" s="129"/>
      <c r="L425" s="129"/>
      <c r="M425" s="129"/>
      <c r="N425" s="131"/>
      <c r="O425" s="129"/>
      <c r="P425" s="129"/>
      <c r="Q425" s="129"/>
      <c r="R425" s="133"/>
      <c r="S425" s="26"/>
      <c r="T425" s="105"/>
      <c r="U425" s="64"/>
      <c r="V425" s="65"/>
      <c r="W425" s="64"/>
      <c r="X425" s="64"/>
      <c r="Y425" s="64"/>
      <c r="Z425" s="64"/>
      <c r="AA425" s="24"/>
      <c r="AB425" s="24"/>
      <c r="AC425" s="24"/>
      <c r="AD425" s="24"/>
    </row>
    <row r="426" spans="1:30" ht="15" customHeight="1">
      <c r="A426" s="106" t="s">
        <v>497</v>
      </c>
      <c r="B426" s="74" t="s">
        <v>500</v>
      </c>
      <c r="C426" s="68" t="s">
        <v>498</v>
      </c>
      <c r="D426" s="75">
        <v>94510</v>
      </c>
      <c r="E426" s="75">
        <v>93876</v>
      </c>
      <c r="F426" s="68">
        <f>IF((D426&gt;E426),(D426-E426),(0))/1</f>
        <v>634</v>
      </c>
      <c r="G426" s="69">
        <f t="shared" ref="G426" si="171">IF((F426&gt;100),(100*U426), (F426*U426))</f>
        <v>500</v>
      </c>
      <c r="H426" s="4">
        <f t="shared" ref="H426" si="172">IF((F426&gt;100),(F426-100),(0))</f>
        <v>534</v>
      </c>
      <c r="I426" s="70">
        <f t="shared" ref="I426" si="173">IF((H426&gt;100),(100*V426),(H426*V426))</f>
        <v>504</v>
      </c>
      <c r="J426" s="4">
        <f t="shared" ref="J426" si="174">IF((H426&gt;100),(H426-100),(0))</f>
        <v>434</v>
      </c>
      <c r="K426" s="69">
        <f t="shared" ref="K426" si="175">IF((J426&gt;0),(J426*W426),(0))</f>
        <v>2213.3999999999996</v>
      </c>
      <c r="L426" s="69">
        <f>(G426+I426+K426)*1</f>
        <v>3217.3999999999996</v>
      </c>
      <c r="M426" s="69">
        <f t="shared" ref="M426" si="176">L426*50%</f>
        <v>1608.6999999999998</v>
      </c>
      <c r="N426" s="71">
        <f>IF((Y426&gt;0),Y426,130)*50%</f>
        <v>112.5</v>
      </c>
      <c r="O426" s="69">
        <f t="shared" ref="O426" si="177">IF((F426&gt;0),0,(Y426))</f>
        <v>0</v>
      </c>
      <c r="P426" s="69">
        <v>0</v>
      </c>
      <c r="Q426" s="69">
        <f>IF((M426&gt;0),(M426+N426+P426),(Y426)+(P426))</f>
        <v>1721.1999999999998</v>
      </c>
      <c r="R426" s="72" t="s">
        <v>48</v>
      </c>
      <c r="S426" s="26"/>
      <c r="T426" s="105"/>
      <c r="U426" s="64">
        <v>5</v>
      </c>
      <c r="V426" s="65">
        <v>5.04</v>
      </c>
      <c r="W426" s="64">
        <v>5.0999999999999996</v>
      </c>
      <c r="X426" s="64">
        <v>90</v>
      </c>
      <c r="Y426" s="64">
        <f>2.5*90</f>
        <v>225</v>
      </c>
      <c r="Z426" s="64">
        <v>700</v>
      </c>
      <c r="AA426" s="24"/>
      <c r="AB426" s="24"/>
      <c r="AC426" s="24"/>
      <c r="AD426" s="24"/>
    </row>
    <row r="427" spans="1:30">
      <c r="A427" s="237"/>
      <c r="B427" s="74" t="s">
        <v>545</v>
      </c>
      <c r="C427" s="68" t="s">
        <v>499</v>
      </c>
      <c r="D427" s="68">
        <v>29471</v>
      </c>
      <c r="E427" s="68">
        <v>29408</v>
      </c>
      <c r="F427" s="68">
        <f>IF((D427&gt;E427),(D427-E427),(0))/1</f>
        <v>63</v>
      </c>
      <c r="G427" s="69">
        <f t="shared" ref="G427:G447" si="178">IF((F427&gt;100),(100*U427), (F427*U427))</f>
        <v>315</v>
      </c>
      <c r="H427" s="4">
        <f t="shared" ref="H427:H447" si="179">IF((F427&gt;100),(F427-100),(0))</f>
        <v>0</v>
      </c>
      <c r="I427" s="70">
        <f t="shared" ref="I427:I447" si="180">IF((H427&gt;100),(100*V427),(H427*V427))</f>
        <v>0</v>
      </c>
      <c r="J427" s="4">
        <f t="shared" ref="J427:J447" si="181">IF((H427&gt;100),(H427-100),(0))</f>
        <v>0</v>
      </c>
      <c r="K427" s="69">
        <f t="shared" ref="K427:K447" si="182">IF((J427&gt;0),(J427*W427),(0))</f>
        <v>0</v>
      </c>
      <c r="L427" s="69">
        <f>(G427+I427+K427)*1</f>
        <v>315</v>
      </c>
      <c r="M427" s="69">
        <f t="shared" ref="M427:M447" si="183">L427*50%</f>
        <v>157.5</v>
      </c>
      <c r="N427" s="71">
        <f>IF((Y427&gt;0),Y427,130)*50%</f>
        <v>112.5</v>
      </c>
      <c r="O427" s="69">
        <f t="shared" ref="O427:O447" si="184">IF((F427&gt;0),0,(Y427))</f>
        <v>0</v>
      </c>
      <c r="P427" s="69">
        <v>0</v>
      </c>
      <c r="Q427" s="69">
        <f>IF((M427&gt;0),(M427+N427+P427),(Y427)+(P427))</f>
        <v>270</v>
      </c>
      <c r="R427" s="159" t="s">
        <v>48</v>
      </c>
      <c r="S427" s="26"/>
      <c r="T427" s="105"/>
      <c r="U427" s="64">
        <v>5</v>
      </c>
      <c r="V427" s="65">
        <v>5.04</v>
      </c>
      <c r="W427" s="64">
        <v>5.0999999999999996</v>
      </c>
      <c r="X427" s="64">
        <v>90</v>
      </c>
      <c r="Y427" s="64">
        <f t="shared" ref="Y427:Y447" si="185">2.5*90</f>
        <v>225</v>
      </c>
      <c r="Z427" s="64">
        <v>700</v>
      </c>
      <c r="AA427" s="24"/>
      <c r="AB427" s="24"/>
      <c r="AC427" s="24"/>
      <c r="AD427" s="24"/>
    </row>
    <row r="428" spans="1:30">
      <c r="A428" s="237"/>
      <c r="B428" s="74" t="s">
        <v>97</v>
      </c>
      <c r="C428" s="68" t="s">
        <v>501</v>
      </c>
      <c r="D428" s="119"/>
      <c r="E428" s="119"/>
      <c r="F428" s="80">
        <f>IF((D428&gt;E428),(D428-E428),(0))/1</f>
        <v>0</v>
      </c>
      <c r="G428" s="81">
        <f t="shared" si="178"/>
        <v>0</v>
      </c>
      <c r="H428" s="5">
        <f t="shared" si="179"/>
        <v>0</v>
      </c>
      <c r="I428" s="82">
        <f t="shared" si="180"/>
        <v>0</v>
      </c>
      <c r="J428" s="5">
        <f t="shared" si="181"/>
        <v>0</v>
      </c>
      <c r="K428" s="81">
        <f t="shared" si="182"/>
        <v>0</v>
      </c>
      <c r="L428" s="81">
        <f>(G428+I428+K428)*1</f>
        <v>0</v>
      </c>
      <c r="M428" s="81">
        <f t="shared" si="183"/>
        <v>0</v>
      </c>
      <c r="N428" s="83">
        <f>IF((Y428&gt;0),Y428,130)*50%</f>
        <v>112.5</v>
      </c>
      <c r="O428" s="81">
        <f t="shared" si="184"/>
        <v>225</v>
      </c>
      <c r="P428" s="81">
        <v>0</v>
      </c>
      <c r="Q428" s="81">
        <f>IF((M428&gt;0),(M428+N428+P428),(Y428)+(P428))</f>
        <v>225</v>
      </c>
      <c r="R428" s="72" t="s">
        <v>48</v>
      </c>
      <c r="S428" s="26"/>
      <c r="T428" s="105"/>
      <c r="U428" s="64">
        <v>5</v>
      </c>
      <c r="V428" s="65">
        <v>5.04</v>
      </c>
      <c r="W428" s="64">
        <v>5.0999999999999996</v>
      </c>
      <c r="X428" s="64">
        <v>90</v>
      </c>
      <c r="Y428" s="64">
        <f t="shared" si="185"/>
        <v>225</v>
      </c>
      <c r="Z428" s="64">
        <v>700</v>
      </c>
      <c r="AA428" s="24"/>
      <c r="AB428" s="24"/>
      <c r="AC428" s="24"/>
      <c r="AD428" s="24"/>
    </row>
    <row r="429" spans="1:30">
      <c r="A429" s="237"/>
      <c r="B429" s="74" t="s">
        <v>97</v>
      </c>
      <c r="C429" s="68" t="s">
        <v>502</v>
      </c>
      <c r="D429" s="80"/>
      <c r="E429" s="80"/>
      <c r="F429" s="68"/>
      <c r="G429" s="81"/>
      <c r="H429" s="5"/>
      <c r="I429" s="82"/>
      <c r="J429" s="5"/>
      <c r="K429" s="81"/>
      <c r="L429" s="69"/>
      <c r="M429" s="81"/>
      <c r="N429" s="71"/>
      <c r="O429" s="81"/>
      <c r="P429" s="81">
        <v>0</v>
      </c>
      <c r="Q429" s="81">
        <f>IF((M429&gt;0),(M429+N429+P429),(Y429)+(P429))</f>
        <v>225</v>
      </c>
      <c r="R429" s="72" t="s">
        <v>48</v>
      </c>
      <c r="S429" s="26"/>
      <c r="T429" s="105"/>
      <c r="U429" s="64">
        <v>5</v>
      </c>
      <c r="V429" s="65">
        <v>5.04</v>
      </c>
      <c r="W429" s="64">
        <v>5.0999999999999996</v>
      </c>
      <c r="X429" s="64">
        <v>90</v>
      </c>
      <c r="Y429" s="64">
        <f t="shared" si="185"/>
        <v>225</v>
      </c>
      <c r="Z429" s="64">
        <v>700</v>
      </c>
      <c r="AA429" s="24"/>
      <c r="AB429" s="24"/>
      <c r="AC429" s="24"/>
      <c r="AD429" s="24"/>
    </row>
    <row r="430" spans="1:30">
      <c r="A430" s="237"/>
      <c r="B430" s="74" t="s">
        <v>542</v>
      </c>
      <c r="C430" s="68" t="s">
        <v>503</v>
      </c>
      <c r="D430" s="68">
        <v>37352</v>
      </c>
      <c r="E430" s="68">
        <v>37352</v>
      </c>
      <c r="F430" s="68">
        <f t="shared" ref="F430:F447" si="186">IF((D430&gt;E430),(D430-E430),(0))/1</f>
        <v>0</v>
      </c>
      <c r="G430" s="69">
        <f t="shared" si="178"/>
        <v>0</v>
      </c>
      <c r="H430" s="4">
        <f t="shared" si="179"/>
        <v>0</v>
      </c>
      <c r="I430" s="70">
        <f t="shared" si="180"/>
        <v>0</v>
      </c>
      <c r="J430" s="4">
        <f t="shared" si="181"/>
        <v>0</v>
      </c>
      <c r="K430" s="69">
        <f t="shared" si="182"/>
        <v>0</v>
      </c>
      <c r="L430" s="69">
        <f t="shared" ref="L430:L447" si="187">(G430+I430+K430)*1</f>
        <v>0</v>
      </c>
      <c r="M430" s="69">
        <f t="shared" si="183"/>
        <v>0</v>
      </c>
      <c r="N430" s="71">
        <f t="shared" ref="N430:N447" si="188">IF((Y430&gt;0),Y430,130)*50%</f>
        <v>112.5</v>
      </c>
      <c r="O430" s="69">
        <f t="shared" si="184"/>
        <v>225</v>
      </c>
      <c r="P430" s="69">
        <v>0</v>
      </c>
      <c r="Q430" s="69">
        <f t="shared" ref="Q430:Q447" si="189">IF((M430&gt;0),(M430+N430+P430),(Y430)+(P430))</f>
        <v>225</v>
      </c>
      <c r="R430" s="72" t="s">
        <v>586</v>
      </c>
      <c r="S430" s="26"/>
      <c r="T430" s="105"/>
      <c r="U430" s="64">
        <v>5</v>
      </c>
      <c r="V430" s="65">
        <v>5.04</v>
      </c>
      <c r="W430" s="64">
        <v>5.0999999999999996</v>
      </c>
      <c r="X430" s="64">
        <v>90</v>
      </c>
      <c r="Y430" s="64">
        <f t="shared" si="185"/>
        <v>225</v>
      </c>
      <c r="Z430" s="64">
        <v>700</v>
      </c>
      <c r="AA430" s="24"/>
      <c r="AB430" s="24"/>
      <c r="AC430" s="24"/>
      <c r="AD430" s="24"/>
    </row>
    <row r="431" spans="1:30">
      <c r="A431" s="237"/>
      <c r="B431" s="74" t="s">
        <v>546</v>
      </c>
      <c r="C431" s="68" t="s">
        <v>504</v>
      </c>
      <c r="D431" s="68">
        <v>26363</v>
      </c>
      <c r="E431" s="68">
        <v>26089</v>
      </c>
      <c r="F431" s="68">
        <f>IF((D431&gt;E431),(D431-E431),(0))/1</f>
        <v>274</v>
      </c>
      <c r="G431" s="69">
        <f t="shared" ref="G431" si="190">IF((F431&gt;100),(100*U431), (F431*U431))</f>
        <v>500</v>
      </c>
      <c r="H431" s="4">
        <f t="shared" ref="H431" si="191">IF((F431&gt;100),(F431-100),(0))</f>
        <v>174</v>
      </c>
      <c r="I431" s="70">
        <f t="shared" ref="I431" si="192">IF((H431&gt;100),(100*V431),(H431*V431))</f>
        <v>504</v>
      </c>
      <c r="J431" s="4">
        <f t="shared" ref="J431" si="193">IF((H431&gt;100),(H431-100),(0))</f>
        <v>74</v>
      </c>
      <c r="K431" s="69">
        <f t="shared" ref="K431" si="194">IF((J431&gt;0),(J431*W431),(0))</f>
        <v>377.4</v>
      </c>
      <c r="L431" s="69">
        <f>(G431+I431+K431)*1</f>
        <v>1381.4</v>
      </c>
      <c r="M431" s="69">
        <f t="shared" ref="M431" si="195">L431*50%</f>
        <v>690.7</v>
      </c>
      <c r="N431" s="71">
        <f t="shared" ref="N431" si="196">IF((Y431&gt;0),Y431,130)*50%</f>
        <v>112.5</v>
      </c>
      <c r="O431" s="69">
        <f t="shared" ref="O431" si="197">IF((F431&gt;0),0,(Y431))</f>
        <v>0</v>
      </c>
      <c r="P431" s="69">
        <v>0</v>
      </c>
      <c r="Q431" s="69">
        <f t="shared" ref="Q431" si="198">IF((M431&gt;0),(M431+N431+P431),(Y431)+(P431))</f>
        <v>803.2</v>
      </c>
      <c r="R431" s="72" t="s">
        <v>48</v>
      </c>
      <c r="S431" s="26"/>
      <c r="T431" s="105"/>
      <c r="U431" s="64">
        <v>5</v>
      </c>
      <c r="V431" s="65">
        <v>5.04</v>
      </c>
      <c r="W431" s="64">
        <v>5.0999999999999996</v>
      </c>
      <c r="X431" s="64">
        <v>90</v>
      </c>
      <c r="Y431" s="64">
        <f t="shared" si="185"/>
        <v>225</v>
      </c>
      <c r="Z431" s="64">
        <v>700</v>
      </c>
      <c r="AA431" s="24"/>
      <c r="AB431" s="24"/>
      <c r="AC431" s="24"/>
      <c r="AD431" s="24"/>
    </row>
    <row r="432" spans="1:30">
      <c r="A432" s="237"/>
      <c r="B432" s="238" t="s">
        <v>505</v>
      </c>
      <c r="C432" s="178" t="s">
        <v>506</v>
      </c>
      <c r="D432" s="75">
        <v>36642</v>
      </c>
      <c r="E432" s="75">
        <v>36392</v>
      </c>
      <c r="F432" s="68">
        <f>IF((D432&gt;E432),(D432-E432),(0))/1</f>
        <v>250</v>
      </c>
      <c r="G432" s="69">
        <f t="shared" si="178"/>
        <v>500</v>
      </c>
      <c r="H432" s="4">
        <f t="shared" si="179"/>
        <v>150</v>
      </c>
      <c r="I432" s="70">
        <f t="shared" si="180"/>
        <v>504</v>
      </c>
      <c r="J432" s="4">
        <f t="shared" si="181"/>
        <v>50</v>
      </c>
      <c r="K432" s="69">
        <f t="shared" si="182"/>
        <v>254.99999999999997</v>
      </c>
      <c r="L432" s="69">
        <f>(G432+I432+K432)*1</f>
        <v>1259</v>
      </c>
      <c r="M432" s="69">
        <f t="shared" si="183"/>
        <v>629.5</v>
      </c>
      <c r="N432" s="71">
        <f t="shared" si="188"/>
        <v>112.5</v>
      </c>
      <c r="O432" s="69">
        <f t="shared" si="184"/>
        <v>0</v>
      </c>
      <c r="P432" s="69">
        <v>0</v>
      </c>
      <c r="Q432" s="69">
        <f t="shared" si="189"/>
        <v>742</v>
      </c>
      <c r="R432" s="72" t="s">
        <v>48</v>
      </c>
      <c r="S432" s="26"/>
      <c r="T432" s="105"/>
      <c r="U432" s="64">
        <v>5</v>
      </c>
      <c r="V432" s="65">
        <v>5.04</v>
      </c>
      <c r="W432" s="64">
        <v>5.0999999999999996</v>
      </c>
      <c r="X432" s="64">
        <v>90</v>
      </c>
      <c r="Y432" s="64">
        <f t="shared" si="185"/>
        <v>225</v>
      </c>
      <c r="Z432" s="64">
        <v>700</v>
      </c>
      <c r="AA432" s="24"/>
      <c r="AB432" s="24"/>
      <c r="AC432" s="24"/>
      <c r="AD432" s="24"/>
    </row>
    <row r="433" spans="1:30">
      <c r="A433" s="237"/>
      <c r="B433" s="74" t="s">
        <v>507</v>
      </c>
      <c r="C433" s="68" t="s">
        <v>508</v>
      </c>
      <c r="D433" s="75">
        <v>13022</v>
      </c>
      <c r="E433" s="75">
        <v>12933</v>
      </c>
      <c r="F433" s="68">
        <f>IF((D433&gt;E433),(D433-E433),(0))/1</f>
        <v>89</v>
      </c>
      <c r="G433" s="69">
        <f t="shared" si="178"/>
        <v>445</v>
      </c>
      <c r="H433" s="4">
        <f t="shared" si="179"/>
        <v>0</v>
      </c>
      <c r="I433" s="70">
        <f t="shared" si="180"/>
        <v>0</v>
      </c>
      <c r="J433" s="4">
        <f t="shared" si="181"/>
        <v>0</v>
      </c>
      <c r="K433" s="69">
        <f t="shared" si="182"/>
        <v>0</v>
      </c>
      <c r="L433" s="69">
        <f>(G433+I433+K433)*1</f>
        <v>445</v>
      </c>
      <c r="M433" s="69">
        <f t="shared" si="183"/>
        <v>222.5</v>
      </c>
      <c r="N433" s="71">
        <f t="shared" si="188"/>
        <v>112.5</v>
      </c>
      <c r="O433" s="69">
        <f t="shared" si="184"/>
        <v>0</v>
      </c>
      <c r="P433" s="69">
        <v>0</v>
      </c>
      <c r="Q433" s="69">
        <f t="shared" si="189"/>
        <v>335</v>
      </c>
      <c r="R433" s="72" t="s">
        <v>48</v>
      </c>
      <c r="S433" s="26"/>
      <c r="T433" s="105"/>
      <c r="U433" s="64">
        <v>5</v>
      </c>
      <c r="V433" s="65">
        <v>5.04</v>
      </c>
      <c r="W433" s="64">
        <v>5.0999999999999996</v>
      </c>
      <c r="X433" s="64">
        <v>90</v>
      </c>
      <c r="Y433" s="64">
        <f t="shared" si="185"/>
        <v>225</v>
      </c>
      <c r="Z433" s="64">
        <v>700</v>
      </c>
      <c r="AA433" s="24"/>
      <c r="AB433" s="24"/>
      <c r="AC433" s="24"/>
      <c r="AD433" s="24"/>
    </row>
    <row r="434" spans="1:30">
      <c r="A434" s="237"/>
      <c r="B434" s="74" t="s">
        <v>541</v>
      </c>
      <c r="C434" s="68" t="s">
        <v>509</v>
      </c>
      <c r="D434" s="68">
        <v>60011</v>
      </c>
      <c r="E434" s="68">
        <v>59637</v>
      </c>
      <c r="F434" s="68">
        <f>IF((D434&gt;E434),(D434-E434),(0))/1</f>
        <v>374</v>
      </c>
      <c r="G434" s="69">
        <f t="shared" si="178"/>
        <v>500</v>
      </c>
      <c r="H434" s="4">
        <f t="shared" si="179"/>
        <v>274</v>
      </c>
      <c r="I434" s="70">
        <f t="shared" si="180"/>
        <v>504</v>
      </c>
      <c r="J434" s="4">
        <f t="shared" si="181"/>
        <v>174</v>
      </c>
      <c r="K434" s="69">
        <f t="shared" si="182"/>
        <v>887.4</v>
      </c>
      <c r="L434" s="69">
        <f>(G434+I434+K434)*1</f>
        <v>1891.4</v>
      </c>
      <c r="M434" s="69">
        <f t="shared" si="183"/>
        <v>945.7</v>
      </c>
      <c r="N434" s="71">
        <f t="shared" si="188"/>
        <v>112.5</v>
      </c>
      <c r="O434" s="69">
        <f t="shared" si="184"/>
        <v>0</v>
      </c>
      <c r="P434" s="69">
        <v>0</v>
      </c>
      <c r="Q434" s="69">
        <f t="shared" si="189"/>
        <v>1058.2</v>
      </c>
      <c r="R434" s="72" t="s">
        <v>48</v>
      </c>
      <c r="S434" s="26"/>
      <c r="T434" s="105"/>
      <c r="U434" s="64">
        <v>5</v>
      </c>
      <c r="V434" s="65">
        <v>5.04</v>
      </c>
      <c r="W434" s="64">
        <v>5.0999999999999996</v>
      </c>
      <c r="X434" s="64">
        <v>90</v>
      </c>
      <c r="Y434" s="64">
        <f t="shared" si="185"/>
        <v>225</v>
      </c>
      <c r="Z434" s="64">
        <v>700</v>
      </c>
      <c r="AA434" s="24"/>
      <c r="AB434" s="24"/>
      <c r="AC434" s="24"/>
      <c r="AD434" s="24"/>
    </row>
    <row r="435" spans="1:30">
      <c r="A435" s="237"/>
      <c r="B435" s="239" t="s">
        <v>510</v>
      </c>
      <c r="C435" s="68" t="s">
        <v>511</v>
      </c>
      <c r="D435" s="68">
        <v>75926</v>
      </c>
      <c r="E435" s="68">
        <v>75473</v>
      </c>
      <c r="F435" s="68">
        <f>IF((D435&gt;E435),(D435-E435),(0))/1</f>
        <v>453</v>
      </c>
      <c r="G435" s="69">
        <f t="shared" si="178"/>
        <v>500</v>
      </c>
      <c r="H435" s="4">
        <f t="shared" si="179"/>
        <v>353</v>
      </c>
      <c r="I435" s="70">
        <f t="shared" si="180"/>
        <v>504</v>
      </c>
      <c r="J435" s="4">
        <f t="shared" si="181"/>
        <v>253</v>
      </c>
      <c r="K435" s="69">
        <f t="shared" si="182"/>
        <v>1290.3</v>
      </c>
      <c r="L435" s="69">
        <f>(G435+I435+K435)*1</f>
        <v>2294.3000000000002</v>
      </c>
      <c r="M435" s="69">
        <f t="shared" si="183"/>
        <v>1147.1500000000001</v>
      </c>
      <c r="N435" s="71">
        <f t="shared" si="188"/>
        <v>112.5</v>
      </c>
      <c r="O435" s="69">
        <f t="shared" si="184"/>
        <v>0</v>
      </c>
      <c r="P435" s="69">
        <v>0</v>
      </c>
      <c r="Q435" s="69">
        <f t="shared" si="189"/>
        <v>1259.6500000000001</v>
      </c>
      <c r="R435" s="72" t="s">
        <v>48</v>
      </c>
      <c r="S435" s="26"/>
      <c r="T435" s="105"/>
      <c r="U435" s="64">
        <v>5</v>
      </c>
      <c r="V435" s="65">
        <v>5.04</v>
      </c>
      <c r="W435" s="64">
        <v>5.0999999999999996</v>
      </c>
      <c r="X435" s="64">
        <v>90</v>
      </c>
      <c r="Y435" s="64">
        <f t="shared" si="185"/>
        <v>225</v>
      </c>
      <c r="Z435" s="64">
        <v>700</v>
      </c>
      <c r="AA435" s="24"/>
      <c r="AB435" s="24"/>
      <c r="AC435" s="24"/>
      <c r="AD435" s="24"/>
    </row>
    <row r="436" spans="1:30" ht="15.75" customHeight="1">
      <c r="A436" s="237"/>
      <c r="B436" s="239" t="s">
        <v>510</v>
      </c>
      <c r="C436" s="68" t="s">
        <v>512</v>
      </c>
      <c r="D436" s="68"/>
      <c r="E436" s="68"/>
      <c r="F436" s="80">
        <f t="shared" si="186"/>
        <v>0</v>
      </c>
      <c r="G436" s="81"/>
      <c r="H436" s="5"/>
      <c r="I436" s="82"/>
      <c r="J436" s="5"/>
      <c r="K436" s="81"/>
      <c r="L436" s="81">
        <f t="shared" si="187"/>
        <v>0</v>
      </c>
      <c r="M436" s="81">
        <f t="shared" si="183"/>
        <v>0</v>
      </c>
      <c r="N436" s="83">
        <f t="shared" si="188"/>
        <v>112.5</v>
      </c>
      <c r="O436" s="81">
        <f t="shared" si="184"/>
        <v>225</v>
      </c>
      <c r="P436" s="81">
        <v>0</v>
      </c>
      <c r="Q436" s="81">
        <f t="shared" si="189"/>
        <v>225</v>
      </c>
      <c r="R436" s="72" t="s">
        <v>48</v>
      </c>
      <c r="S436" s="26"/>
      <c r="T436" s="105"/>
      <c r="U436" s="64">
        <v>5</v>
      </c>
      <c r="V436" s="65">
        <v>5.04</v>
      </c>
      <c r="W436" s="64">
        <v>5.0999999999999996</v>
      </c>
      <c r="X436" s="64">
        <v>90</v>
      </c>
      <c r="Y436" s="64">
        <f t="shared" si="185"/>
        <v>225</v>
      </c>
      <c r="Z436" s="64">
        <v>700</v>
      </c>
      <c r="AA436" s="24"/>
      <c r="AB436" s="24"/>
      <c r="AC436" s="24"/>
      <c r="AD436" s="24"/>
    </row>
    <row r="437" spans="1:30">
      <c r="A437" s="237"/>
      <c r="B437" s="74" t="s">
        <v>547</v>
      </c>
      <c r="C437" s="68" t="s">
        <v>513</v>
      </c>
      <c r="D437" s="68">
        <v>12657</v>
      </c>
      <c r="E437" s="68">
        <v>12622</v>
      </c>
      <c r="F437" s="68">
        <f t="shared" ref="F437:F438" si="199">IF((D437&gt;E437),(D437-E437),(0))/1</f>
        <v>35</v>
      </c>
      <c r="G437" s="69">
        <f t="shared" ref="G437:G438" si="200">IF((F437&gt;100),(100*U437), (F437*U437))</f>
        <v>175</v>
      </c>
      <c r="H437" s="4">
        <f t="shared" ref="H437:H438" si="201">IF((F437&gt;100),(F437-100),(0))</f>
        <v>0</v>
      </c>
      <c r="I437" s="70">
        <f t="shared" ref="I437:I438" si="202">IF((H437&gt;100),(100*V437),(H437*V437))</f>
        <v>0</v>
      </c>
      <c r="J437" s="4">
        <f t="shared" ref="J437:J438" si="203">IF((H437&gt;100),(H437-100),(0))</f>
        <v>0</v>
      </c>
      <c r="K437" s="69">
        <f t="shared" ref="K437:K438" si="204">IF((J437&gt;0),(J437*W437),(0))</f>
        <v>0</v>
      </c>
      <c r="L437" s="69">
        <f t="shared" ref="L437:L438" si="205">(G437+I437+K437)*1</f>
        <v>175</v>
      </c>
      <c r="M437" s="69">
        <f t="shared" ref="M437:M438" si="206">L437*50%</f>
        <v>87.5</v>
      </c>
      <c r="N437" s="71">
        <f t="shared" ref="N437:N438" si="207">IF((Y437&gt;0),Y437,130)*50%</f>
        <v>112.5</v>
      </c>
      <c r="O437" s="69">
        <f t="shared" ref="O437:O438" si="208">IF((F437&gt;0),0,(Y437))</f>
        <v>0</v>
      </c>
      <c r="P437" s="69">
        <v>0</v>
      </c>
      <c r="Q437" s="69">
        <f t="shared" ref="Q437:Q438" si="209">IF((M437&gt;0),(M437+N437+P437),(Y437)+(P437))</f>
        <v>200</v>
      </c>
      <c r="R437" s="72" t="s">
        <v>48</v>
      </c>
      <c r="S437" s="26"/>
      <c r="T437" s="105"/>
      <c r="U437" s="64">
        <v>5</v>
      </c>
      <c r="V437" s="65">
        <v>5.04</v>
      </c>
      <c r="W437" s="64">
        <v>5.0999999999999996</v>
      </c>
      <c r="X437" s="64">
        <v>90</v>
      </c>
      <c r="Y437" s="64">
        <f t="shared" si="185"/>
        <v>225</v>
      </c>
      <c r="Z437" s="64">
        <v>700</v>
      </c>
      <c r="AA437" s="24"/>
      <c r="AB437" s="24"/>
      <c r="AC437" s="24"/>
      <c r="AD437" s="24"/>
    </row>
    <row r="438" spans="1:30">
      <c r="A438" s="237"/>
      <c r="B438" s="74" t="s">
        <v>549</v>
      </c>
      <c r="C438" s="68" t="s">
        <v>514</v>
      </c>
      <c r="D438" s="68">
        <v>40363</v>
      </c>
      <c r="E438" s="68">
        <v>39125</v>
      </c>
      <c r="F438" s="68">
        <f t="shared" si="199"/>
        <v>1238</v>
      </c>
      <c r="G438" s="69">
        <f t="shared" si="200"/>
        <v>500</v>
      </c>
      <c r="H438" s="4">
        <f t="shared" si="201"/>
        <v>1138</v>
      </c>
      <c r="I438" s="70">
        <f t="shared" si="202"/>
        <v>504</v>
      </c>
      <c r="J438" s="4">
        <f t="shared" si="203"/>
        <v>1038</v>
      </c>
      <c r="K438" s="69">
        <f t="shared" si="204"/>
        <v>5293.7999999999993</v>
      </c>
      <c r="L438" s="69">
        <f t="shared" si="205"/>
        <v>6297.7999999999993</v>
      </c>
      <c r="M438" s="69">
        <f t="shared" si="206"/>
        <v>3148.8999999999996</v>
      </c>
      <c r="N438" s="71">
        <f t="shared" si="207"/>
        <v>112.5</v>
      </c>
      <c r="O438" s="69">
        <f t="shared" si="208"/>
        <v>0</v>
      </c>
      <c r="P438" s="69">
        <v>0</v>
      </c>
      <c r="Q438" s="69">
        <f t="shared" si="209"/>
        <v>3261.3999999999996</v>
      </c>
      <c r="R438" s="72" t="s">
        <v>48</v>
      </c>
      <c r="S438" s="26"/>
      <c r="T438" s="105"/>
      <c r="U438" s="64">
        <v>5</v>
      </c>
      <c r="V438" s="65">
        <v>5.04</v>
      </c>
      <c r="W438" s="64">
        <v>5.0999999999999996</v>
      </c>
      <c r="X438" s="64">
        <v>90</v>
      </c>
      <c r="Y438" s="64">
        <f t="shared" si="185"/>
        <v>225</v>
      </c>
      <c r="Z438" s="64">
        <v>700</v>
      </c>
      <c r="AA438" s="24"/>
      <c r="AB438" s="24"/>
      <c r="AC438" s="24"/>
      <c r="AD438" s="24"/>
    </row>
    <row r="439" spans="1:30">
      <c r="A439" s="237"/>
      <c r="B439" s="74" t="s">
        <v>549</v>
      </c>
      <c r="C439" s="68" t="s">
        <v>516</v>
      </c>
      <c r="D439" s="68"/>
      <c r="E439" s="68"/>
      <c r="F439" s="68"/>
      <c r="G439" s="69"/>
      <c r="H439" s="4"/>
      <c r="I439" s="70"/>
      <c r="J439" s="4"/>
      <c r="K439" s="69"/>
      <c r="L439" s="69"/>
      <c r="M439" s="69"/>
      <c r="N439" s="71"/>
      <c r="O439" s="69"/>
      <c r="P439" s="69"/>
      <c r="Q439" s="69"/>
      <c r="R439" s="72" t="s">
        <v>48</v>
      </c>
      <c r="S439" s="26"/>
      <c r="T439" s="105"/>
      <c r="U439" s="64">
        <v>5</v>
      </c>
      <c r="V439" s="65">
        <v>5.04</v>
      </c>
      <c r="W439" s="64">
        <v>5.0999999999999996</v>
      </c>
      <c r="X439" s="64">
        <v>90</v>
      </c>
      <c r="Y439" s="64">
        <f t="shared" si="185"/>
        <v>225</v>
      </c>
      <c r="Z439" s="64">
        <v>700</v>
      </c>
      <c r="AA439" s="24"/>
      <c r="AB439" s="24"/>
      <c r="AC439" s="24"/>
      <c r="AD439" s="24"/>
    </row>
    <row r="440" spans="1:30">
      <c r="A440" s="237"/>
      <c r="B440" s="74" t="s">
        <v>518</v>
      </c>
      <c r="C440" s="68" t="s">
        <v>517</v>
      </c>
      <c r="D440" s="68">
        <v>39414</v>
      </c>
      <c r="E440" s="68">
        <v>39155</v>
      </c>
      <c r="F440" s="68">
        <f t="shared" ref="F440" si="210">IF((D440&gt;E440),(D440-E440),(0))/1</f>
        <v>259</v>
      </c>
      <c r="G440" s="69">
        <f t="shared" ref="G440" si="211">IF((F440&gt;100),(100*U440), (F440*U440))</f>
        <v>500</v>
      </c>
      <c r="H440" s="4">
        <f t="shared" ref="H440" si="212">IF((F440&gt;100),(F440-100),(0))</f>
        <v>159</v>
      </c>
      <c r="I440" s="70">
        <f t="shared" ref="I440" si="213">IF((H440&gt;100),(100*V440),(H440*V440))</f>
        <v>504</v>
      </c>
      <c r="J440" s="4">
        <f t="shared" ref="J440" si="214">IF((H440&gt;100),(H440-100),(0))</f>
        <v>59</v>
      </c>
      <c r="K440" s="69">
        <f t="shared" ref="K440" si="215">IF((J440&gt;0),(J440*W440),(0))</f>
        <v>300.89999999999998</v>
      </c>
      <c r="L440" s="69">
        <f t="shared" ref="L440" si="216">(G440+I440+K440)*1</f>
        <v>1304.9000000000001</v>
      </c>
      <c r="M440" s="69">
        <f t="shared" ref="M440" si="217">L440*50%</f>
        <v>652.45000000000005</v>
      </c>
      <c r="N440" s="71">
        <f t="shared" ref="N440" si="218">IF((Y440&gt;0),Y440,130)*50%</f>
        <v>112.5</v>
      </c>
      <c r="O440" s="69">
        <f t="shared" ref="O440" si="219">IF((F440&gt;0),0,(Y440))</f>
        <v>0</v>
      </c>
      <c r="P440" s="69">
        <v>0</v>
      </c>
      <c r="Q440" s="69">
        <f t="shared" ref="Q440" si="220">IF((M440&gt;0),(M440+N440+P440),(Y440)+(P440))</f>
        <v>764.95</v>
      </c>
      <c r="R440" s="72" t="s">
        <v>48</v>
      </c>
      <c r="S440" s="26"/>
      <c r="T440" s="105"/>
      <c r="U440" s="64">
        <v>5</v>
      </c>
      <c r="V440" s="65">
        <v>5.04</v>
      </c>
      <c r="W440" s="64">
        <v>5.0999999999999996</v>
      </c>
      <c r="X440" s="64">
        <v>90</v>
      </c>
      <c r="Y440" s="64">
        <f t="shared" si="185"/>
        <v>225</v>
      </c>
      <c r="Z440" s="64">
        <v>700</v>
      </c>
      <c r="AA440" s="24"/>
      <c r="AB440" s="24"/>
      <c r="AC440" s="24"/>
      <c r="AD440" s="24"/>
    </row>
    <row r="441" spans="1:30">
      <c r="A441" s="237"/>
      <c r="B441" s="74" t="s">
        <v>548</v>
      </c>
      <c r="C441" s="68" t="s">
        <v>519</v>
      </c>
      <c r="D441" s="68">
        <v>46213</v>
      </c>
      <c r="E441" s="68">
        <v>45333</v>
      </c>
      <c r="F441" s="68">
        <f>IF((D441&gt;E441),(D441-E441),(0))/1</f>
        <v>880</v>
      </c>
      <c r="G441" s="69">
        <f t="shared" si="178"/>
        <v>500</v>
      </c>
      <c r="H441" s="4">
        <f t="shared" si="179"/>
        <v>780</v>
      </c>
      <c r="I441" s="70">
        <f t="shared" si="180"/>
        <v>504</v>
      </c>
      <c r="J441" s="4">
        <f t="shared" si="181"/>
        <v>680</v>
      </c>
      <c r="K441" s="69">
        <f t="shared" si="182"/>
        <v>3467.9999999999995</v>
      </c>
      <c r="L441" s="69">
        <f>(G441+I441+K441)*1</f>
        <v>4472</v>
      </c>
      <c r="M441" s="69">
        <f t="shared" si="183"/>
        <v>2236</v>
      </c>
      <c r="N441" s="71">
        <f t="shared" si="188"/>
        <v>112.5</v>
      </c>
      <c r="O441" s="69">
        <f t="shared" si="184"/>
        <v>0</v>
      </c>
      <c r="P441" s="69">
        <v>0</v>
      </c>
      <c r="Q441" s="69">
        <f t="shared" si="189"/>
        <v>2348.5</v>
      </c>
      <c r="R441" s="72" t="s">
        <v>48</v>
      </c>
      <c r="S441" s="26"/>
      <c r="T441" s="105"/>
      <c r="U441" s="64">
        <v>5</v>
      </c>
      <c r="V441" s="65">
        <v>5.04</v>
      </c>
      <c r="W441" s="64">
        <v>5.0999999999999996</v>
      </c>
      <c r="X441" s="64">
        <v>90</v>
      </c>
      <c r="Y441" s="64">
        <f t="shared" si="185"/>
        <v>225</v>
      </c>
      <c r="Z441" s="64">
        <v>700</v>
      </c>
      <c r="AA441" s="24"/>
      <c r="AB441" s="24"/>
      <c r="AC441" s="24"/>
      <c r="AD441" s="24"/>
    </row>
    <row r="442" spans="1:30" ht="15.75" customHeight="1">
      <c r="A442" s="237"/>
      <c r="B442" s="74" t="s">
        <v>594</v>
      </c>
      <c r="C442" s="68" t="s">
        <v>520</v>
      </c>
      <c r="D442" s="68">
        <v>32189</v>
      </c>
      <c r="E442" s="68">
        <v>31934</v>
      </c>
      <c r="F442" s="68">
        <f t="shared" ref="F442" si="221">IF((D442&gt;E442),(D442-E442),(0))/1</f>
        <v>255</v>
      </c>
      <c r="G442" s="69">
        <f t="shared" ref="G442" si="222">IF((F442&gt;100),(100*U442), (F442*U442))</f>
        <v>500</v>
      </c>
      <c r="H442" s="4">
        <f t="shared" ref="H442" si="223">IF((F442&gt;100),(F442-100),(0))</f>
        <v>155</v>
      </c>
      <c r="I442" s="70">
        <f t="shared" ref="I442" si="224">IF((H442&gt;100),(100*V442),(H442*V442))</f>
        <v>504</v>
      </c>
      <c r="J442" s="4">
        <f t="shared" ref="J442" si="225">IF((H442&gt;100),(H442-100),(0))</f>
        <v>55</v>
      </c>
      <c r="K442" s="69">
        <f t="shared" ref="K442" si="226">IF((J442&gt;0),(J442*W442),(0))</f>
        <v>280.5</v>
      </c>
      <c r="L442" s="69">
        <f t="shared" ref="L442" si="227">(G442+I442+K442)*1</f>
        <v>1284.5</v>
      </c>
      <c r="M442" s="69">
        <f t="shared" ref="M442" si="228">L442*50%</f>
        <v>642.25</v>
      </c>
      <c r="N442" s="71">
        <f t="shared" ref="N442" si="229">IF((Y442&gt;0),Y442,130)*50%</f>
        <v>112.5</v>
      </c>
      <c r="O442" s="69">
        <f t="shared" ref="O442" si="230">IF((F442&gt;0),0,(Y442))</f>
        <v>0</v>
      </c>
      <c r="P442" s="69">
        <v>0</v>
      </c>
      <c r="Q442" s="69">
        <f t="shared" ref="Q442" si="231">IF((M442&gt;0),(M442+N442+P442),(Y442)+(P442))</f>
        <v>754.75</v>
      </c>
      <c r="R442" s="72" t="s">
        <v>48</v>
      </c>
      <c r="S442" s="107"/>
      <c r="T442" s="105"/>
      <c r="U442" s="64">
        <v>5</v>
      </c>
      <c r="V442" s="65">
        <v>5.04</v>
      </c>
      <c r="W442" s="64">
        <v>5.0999999999999996</v>
      </c>
      <c r="X442" s="64">
        <v>90</v>
      </c>
      <c r="Y442" s="64">
        <f t="shared" si="185"/>
        <v>225</v>
      </c>
      <c r="Z442" s="64">
        <v>700</v>
      </c>
      <c r="AA442" s="24"/>
      <c r="AB442" s="24"/>
      <c r="AC442" s="24"/>
      <c r="AD442" s="24"/>
    </row>
    <row r="443" spans="1:30">
      <c r="A443" s="237"/>
      <c r="B443" s="74" t="s">
        <v>97</v>
      </c>
      <c r="C443" s="68" t="s">
        <v>522</v>
      </c>
      <c r="D443" s="68"/>
      <c r="E443" s="68"/>
      <c r="F443" s="68"/>
      <c r="G443" s="69"/>
      <c r="H443" s="4"/>
      <c r="I443" s="70"/>
      <c r="J443" s="4"/>
      <c r="K443" s="69"/>
      <c r="L443" s="69"/>
      <c r="M443" s="69"/>
      <c r="N443" s="71"/>
      <c r="O443" s="69"/>
      <c r="P443" s="69"/>
      <c r="Q443" s="69"/>
      <c r="R443" s="72" t="s">
        <v>48</v>
      </c>
      <c r="S443" s="26"/>
      <c r="T443" s="105"/>
      <c r="U443" s="64">
        <v>5</v>
      </c>
      <c r="V443" s="65">
        <v>5.04</v>
      </c>
      <c r="W443" s="64">
        <v>5.0999999999999996</v>
      </c>
      <c r="X443" s="64">
        <v>90</v>
      </c>
      <c r="Y443" s="64">
        <f t="shared" si="185"/>
        <v>225</v>
      </c>
      <c r="Z443" s="64">
        <v>700</v>
      </c>
      <c r="AA443" s="24"/>
      <c r="AB443" s="24"/>
      <c r="AC443" s="24"/>
      <c r="AD443" s="24"/>
    </row>
    <row r="444" spans="1:30">
      <c r="A444" s="237"/>
      <c r="B444" s="74" t="s">
        <v>525</v>
      </c>
      <c r="C444" s="68" t="s">
        <v>523</v>
      </c>
      <c r="D444" s="68">
        <v>46514</v>
      </c>
      <c r="E444" s="68">
        <v>46299</v>
      </c>
      <c r="F444" s="68">
        <f t="shared" ref="F444" si="232">IF((D444&gt;E444),(D444-E444),(0))/1</f>
        <v>215</v>
      </c>
      <c r="G444" s="69">
        <f t="shared" ref="G444" si="233">IF((F444&gt;100),(100*U444), (F444*U444))</f>
        <v>500</v>
      </c>
      <c r="H444" s="4">
        <f t="shared" ref="H444" si="234">IF((F444&gt;100),(F444-100),(0))</f>
        <v>115</v>
      </c>
      <c r="I444" s="70">
        <f t="shared" ref="I444" si="235">IF((H444&gt;100),(100*V444),(H444*V444))</f>
        <v>504</v>
      </c>
      <c r="J444" s="4">
        <f t="shared" ref="J444" si="236">IF((H444&gt;100),(H444-100),(0))</f>
        <v>15</v>
      </c>
      <c r="K444" s="69">
        <f t="shared" ref="K444" si="237">IF((J444&gt;0),(J444*W444),(0))</f>
        <v>76.5</v>
      </c>
      <c r="L444" s="69">
        <f t="shared" ref="L444" si="238">(G444+I444+K444)*1</f>
        <v>1080.5</v>
      </c>
      <c r="M444" s="69">
        <f t="shared" ref="M444" si="239">L444*50%</f>
        <v>540.25</v>
      </c>
      <c r="N444" s="71">
        <f t="shared" ref="N444" si="240">IF((Y444&gt;0),Y444,130)*50%</f>
        <v>112.5</v>
      </c>
      <c r="O444" s="69">
        <f t="shared" ref="O444" si="241">IF((F444&gt;0),0,(Y444))</f>
        <v>0</v>
      </c>
      <c r="P444" s="69">
        <v>0</v>
      </c>
      <c r="Q444" s="69">
        <f t="shared" ref="Q444" si="242">IF((M444&gt;0),(M444+N444+P444),(Y444)+(P444))</f>
        <v>652.75</v>
      </c>
      <c r="R444" s="72" t="s">
        <v>48</v>
      </c>
      <c r="S444" s="26"/>
      <c r="T444" s="105"/>
      <c r="U444" s="64">
        <v>5</v>
      </c>
      <c r="V444" s="65">
        <v>5.04</v>
      </c>
      <c r="W444" s="64">
        <v>5.0999999999999996</v>
      </c>
      <c r="X444" s="64">
        <v>90</v>
      </c>
      <c r="Y444" s="64">
        <f t="shared" si="185"/>
        <v>225</v>
      </c>
      <c r="Z444" s="64">
        <v>700</v>
      </c>
      <c r="AA444" s="24"/>
      <c r="AB444" s="24"/>
      <c r="AC444" s="24"/>
      <c r="AD444" s="24"/>
    </row>
    <row r="445" spans="1:30">
      <c r="A445" s="237"/>
      <c r="B445" s="74" t="s">
        <v>515</v>
      </c>
      <c r="C445" s="68" t="s">
        <v>524</v>
      </c>
      <c r="D445" s="68">
        <v>25714</v>
      </c>
      <c r="E445" s="68">
        <v>25385</v>
      </c>
      <c r="F445" s="68">
        <f>IF((D445&gt;E445),(D445-E445),(0))/1</f>
        <v>329</v>
      </c>
      <c r="G445" s="69">
        <f t="shared" ref="G445" si="243">IF((F445&gt;100),(100*U445), (F445*U445))</f>
        <v>500</v>
      </c>
      <c r="H445" s="4">
        <f t="shared" ref="H445" si="244">IF((F445&gt;100),(F445-100),(0))</f>
        <v>229</v>
      </c>
      <c r="I445" s="70">
        <f t="shared" ref="I445" si="245">IF((H445&gt;100),(100*V445),(H445*V445))</f>
        <v>504</v>
      </c>
      <c r="J445" s="4">
        <f t="shared" ref="J445" si="246">IF((H445&gt;100),(H445-100),(0))</f>
        <v>129</v>
      </c>
      <c r="K445" s="69">
        <f t="shared" ref="K445" si="247">IF((J445&gt;0),(J445*W445),(0))</f>
        <v>657.9</v>
      </c>
      <c r="L445" s="69">
        <f>(G445+I445+K445)*1</f>
        <v>1661.9</v>
      </c>
      <c r="M445" s="69">
        <f t="shared" ref="M445" si="248">L445*50%</f>
        <v>830.95</v>
      </c>
      <c r="N445" s="71">
        <f t="shared" ref="N445" si="249">IF((Y445&gt;0),Y445,130)*50%</f>
        <v>112.5</v>
      </c>
      <c r="O445" s="69">
        <f t="shared" ref="O445" si="250">IF((F445&gt;0),0,(Y445))</f>
        <v>0</v>
      </c>
      <c r="P445" s="69">
        <v>0</v>
      </c>
      <c r="Q445" s="69">
        <f t="shared" ref="Q445" si="251">IF((M445&gt;0),(M445+N445+P445),(Y445)+(P445))</f>
        <v>943.45</v>
      </c>
      <c r="R445" s="72" t="s">
        <v>48</v>
      </c>
      <c r="S445" s="26"/>
      <c r="T445" s="105"/>
      <c r="U445" s="64">
        <v>5</v>
      </c>
      <c r="V445" s="65">
        <v>5.04</v>
      </c>
      <c r="W445" s="64">
        <v>5.0999999999999996</v>
      </c>
      <c r="X445" s="64">
        <v>90</v>
      </c>
      <c r="Y445" s="64">
        <f t="shared" si="185"/>
        <v>225</v>
      </c>
      <c r="Z445" s="64">
        <v>700</v>
      </c>
      <c r="AA445" s="24"/>
      <c r="AB445" s="24"/>
      <c r="AC445" s="24"/>
      <c r="AD445" s="24"/>
    </row>
    <row r="446" spans="1:30">
      <c r="A446" s="237"/>
      <c r="B446" s="74" t="s">
        <v>533</v>
      </c>
      <c r="C446" s="68" t="s">
        <v>543</v>
      </c>
      <c r="D446" s="75">
        <v>24249</v>
      </c>
      <c r="E446" s="75">
        <v>24032</v>
      </c>
      <c r="F446" s="68">
        <f>IF((D446&gt;E446),(D446-E446),(0))/1</f>
        <v>217</v>
      </c>
      <c r="G446" s="69">
        <f t="shared" si="178"/>
        <v>500</v>
      </c>
      <c r="H446" s="4">
        <f t="shared" si="179"/>
        <v>117</v>
      </c>
      <c r="I446" s="70">
        <f t="shared" si="180"/>
        <v>504</v>
      </c>
      <c r="J446" s="4">
        <f t="shared" si="181"/>
        <v>17</v>
      </c>
      <c r="K446" s="69">
        <f t="shared" si="182"/>
        <v>86.699999999999989</v>
      </c>
      <c r="L446" s="69">
        <f>(G446+I446+K446)*1</f>
        <v>1090.7</v>
      </c>
      <c r="M446" s="69">
        <f t="shared" si="183"/>
        <v>545.35</v>
      </c>
      <c r="N446" s="71">
        <f t="shared" si="188"/>
        <v>112.5</v>
      </c>
      <c r="O446" s="69">
        <f t="shared" si="184"/>
        <v>0</v>
      </c>
      <c r="P446" s="69">
        <v>0</v>
      </c>
      <c r="Q446" s="69">
        <f t="shared" si="189"/>
        <v>657.85</v>
      </c>
      <c r="R446" s="72" t="s">
        <v>48</v>
      </c>
      <c r="S446" s="134"/>
      <c r="T446" s="105"/>
      <c r="U446" s="64">
        <v>5</v>
      </c>
      <c r="V446" s="65">
        <v>5.04</v>
      </c>
      <c r="W446" s="64">
        <v>5.0999999999999996</v>
      </c>
      <c r="X446" s="64">
        <v>90</v>
      </c>
      <c r="Y446" s="64">
        <f t="shared" si="185"/>
        <v>225</v>
      </c>
      <c r="Z446" s="64">
        <v>700</v>
      </c>
      <c r="AA446" s="24"/>
      <c r="AB446" s="24"/>
      <c r="AC446" s="24"/>
      <c r="AD446" s="24"/>
    </row>
    <row r="447" spans="1:30">
      <c r="A447" s="237"/>
      <c r="B447" s="74" t="s">
        <v>97</v>
      </c>
      <c r="C447" s="68" t="s">
        <v>544</v>
      </c>
      <c r="D447" s="80"/>
      <c r="E447" s="80"/>
      <c r="F447" s="80">
        <f t="shared" si="186"/>
        <v>0</v>
      </c>
      <c r="G447" s="81">
        <f t="shared" si="178"/>
        <v>0</v>
      </c>
      <c r="H447" s="5">
        <f t="shared" si="179"/>
        <v>0</v>
      </c>
      <c r="I447" s="82">
        <f t="shared" si="180"/>
        <v>0</v>
      </c>
      <c r="J447" s="5">
        <f t="shared" si="181"/>
        <v>0</v>
      </c>
      <c r="K447" s="81">
        <f t="shared" si="182"/>
        <v>0</v>
      </c>
      <c r="L447" s="81">
        <f t="shared" si="187"/>
        <v>0</v>
      </c>
      <c r="M447" s="81">
        <f t="shared" si="183"/>
        <v>0</v>
      </c>
      <c r="N447" s="83">
        <f t="shared" si="188"/>
        <v>112.5</v>
      </c>
      <c r="O447" s="81">
        <f t="shared" si="184"/>
        <v>225</v>
      </c>
      <c r="P447" s="81">
        <v>0</v>
      </c>
      <c r="Q447" s="81">
        <f t="shared" si="189"/>
        <v>225</v>
      </c>
      <c r="R447" s="72" t="s">
        <v>48</v>
      </c>
      <c r="S447" s="26"/>
      <c r="T447" s="105"/>
      <c r="U447" s="64">
        <v>5</v>
      </c>
      <c r="V447" s="65">
        <v>5.04</v>
      </c>
      <c r="W447" s="64">
        <v>5.0999999999999996</v>
      </c>
      <c r="X447" s="64">
        <v>90</v>
      </c>
      <c r="Y447" s="64">
        <f t="shared" si="185"/>
        <v>225</v>
      </c>
      <c r="Z447" s="64">
        <v>700</v>
      </c>
      <c r="AA447" s="24"/>
      <c r="AB447" s="24"/>
      <c r="AC447" s="24"/>
      <c r="AD447" s="24"/>
    </row>
    <row r="448" spans="1:30">
      <c r="A448" s="240"/>
      <c r="B448" s="152"/>
      <c r="C448" s="128"/>
      <c r="D448" s="241"/>
      <c r="E448" s="241"/>
      <c r="F448" s="241"/>
      <c r="G448" s="242"/>
      <c r="H448" s="15"/>
      <c r="I448" s="243"/>
      <c r="J448" s="15"/>
      <c r="K448" s="242"/>
      <c r="L448" s="242"/>
      <c r="M448" s="242"/>
      <c r="N448" s="244"/>
      <c r="O448" s="242"/>
      <c r="P448" s="242"/>
      <c r="Q448" s="242"/>
      <c r="R448" s="133"/>
      <c r="S448" s="26"/>
      <c r="T448" s="105"/>
      <c r="U448" s="64"/>
      <c r="V448" s="65"/>
      <c r="W448" s="64"/>
      <c r="X448" s="64"/>
      <c r="Y448" s="64"/>
      <c r="Z448" s="64"/>
      <c r="AA448" s="24"/>
      <c r="AB448" s="24"/>
      <c r="AC448" s="24"/>
      <c r="AD448" s="24"/>
    </row>
    <row r="449" spans="1:30">
      <c r="A449" s="240"/>
      <c r="B449" s="152"/>
      <c r="C449" s="128"/>
      <c r="D449" s="241"/>
      <c r="E449" s="241"/>
      <c r="F449" s="241"/>
      <c r="G449" s="242"/>
      <c r="H449" s="15"/>
      <c r="I449" s="243"/>
      <c r="J449" s="15"/>
      <c r="K449" s="242"/>
      <c r="L449" s="242"/>
      <c r="M449" s="242"/>
      <c r="N449" s="244"/>
      <c r="O449" s="242"/>
      <c r="P449" s="242"/>
      <c r="Q449" s="242"/>
      <c r="R449" s="133"/>
      <c r="S449" s="26"/>
      <c r="T449" s="105"/>
      <c r="U449" s="64"/>
      <c r="V449" s="65"/>
      <c r="W449" s="64"/>
      <c r="X449" s="64"/>
      <c r="Y449" s="64"/>
      <c r="Z449" s="64"/>
      <c r="AA449" s="24"/>
      <c r="AB449" s="24"/>
      <c r="AC449" s="24"/>
      <c r="AD449" s="24"/>
    </row>
    <row r="450" spans="1:30">
      <c r="A450" s="240"/>
      <c r="B450" s="152"/>
      <c r="C450" s="128"/>
      <c r="D450" s="241"/>
      <c r="E450" s="241"/>
      <c r="F450" s="241"/>
      <c r="G450" s="242"/>
      <c r="H450" s="15"/>
      <c r="I450" s="243"/>
      <c r="J450" s="15"/>
      <c r="K450" s="242"/>
      <c r="L450" s="242"/>
      <c r="M450" s="242"/>
      <c r="N450" s="244"/>
      <c r="O450" s="242"/>
      <c r="P450" s="242"/>
      <c r="Q450" s="242"/>
      <c r="R450" s="133"/>
      <c r="S450" s="26"/>
      <c r="T450" s="105"/>
      <c r="U450" s="64"/>
      <c r="V450" s="65"/>
      <c r="W450" s="64"/>
      <c r="X450" s="64"/>
      <c r="Y450" s="64"/>
      <c r="Z450" s="64"/>
      <c r="AA450" s="24"/>
      <c r="AB450" s="24"/>
      <c r="AC450" s="24"/>
      <c r="AD450" s="24"/>
    </row>
    <row r="451" spans="1:30">
      <c r="A451" s="240"/>
      <c r="B451" s="152"/>
      <c r="C451" s="128"/>
      <c r="D451" s="128"/>
      <c r="E451" s="128"/>
      <c r="F451" s="128"/>
      <c r="G451" s="129"/>
      <c r="H451" s="2"/>
      <c r="I451" s="130"/>
      <c r="J451" s="2"/>
      <c r="K451" s="129"/>
      <c r="L451" s="129"/>
      <c r="M451" s="129"/>
      <c r="N451" s="131"/>
      <c r="O451" s="129"/>
      <c r="P451" s="129"/>
      <c r="Q451" s="129"/>
      <c r="R451" s="133"/>
      <c r="S451" s="127"/>
      <c r="T451" s="206"/>
      <c r="U451" s="245"/>
      <c r="V451" s="246"/>
      <c r="W451" s="245"/>
      <c r="X451" s="245"/>
      <c r="Y451" s="245"/>
      <c r="Z451" s="245"/>
      <c r="AA451" s="24"/>
      <c r="AB451" s="24"/>
      <c r="AC451" s="24"/>
      <c r="AD451" s="24"/>
    </row>
    <row r="452" spans="1:30">
      <c r="A452" s="240"/>
      <c r="B452" s="152"/>
      <c r="C452" s="128"/>
      <c r="D452" s="241"/>
      <c r="E452" s="241"/>
      <c r="F452" s="241"/>
      <c r="G452" s="242"/>
      <c r="H452" s="15"/>
      <c r="I452" s="243"/>
      <c r="J452" s="15"/>
      <c r="K452" s="242"/>
      <c r="L452" s="242"/>
      <c r="M452" s="242"/>
      <c r="N452" s="244"/>
      <c r="O452" s="242"/>
      <c r="P452" s="242"/>
      <c r="Q452" s="242"/>
      <c r="R452" s="133"/>
      <c r="S452" s="26"/>
      <c r="T452" s="105"/>
      <c r="U452" s="64"/>
      <c r="V452" s="65"/>
      <c r="W452" s="64"/>
      <c r="X452" s="64"/>
      <c r="Y452" s="64"/>
      <c r="Z452" s="64"/>
      <c r="AA452" s="24"/>
      <c r="AB452" s="24"/>
      <c r="AC452" s="24"/>
      <c r="AD452" s="24"/>
    </row>
    <row r="453" spans="1:30">
      <c r="A453" s="240"/>
      <c r="B453" s="152"/>
      <c r="C453" s="128"/>
      <c r="D453" s="241"/>
      <c r="E453" s="241"/>
      <c r="F453" s="241"/>
      <c r="G453" s="242"/>
      <c r="H453" s="15"/>
      <c r="I453" s="243"/>
      <c r="J453" s="15"/>
      <c r="K453" s="242"/>
      <c r="L453" s="242"/>
      <c r="M453" s="242"/>
      <c r="N453" s="244"/>
      <c r="O453" s="242"/>
      <c r="P453" s="242"/>
      <c r="Q453" s="242"/>
      <c r="R453" s="133"/>
      <c r="S453" s="26"/>
      <c r="T453" s="105"/>
      <c r="U453" s="64"/>
      <c r="V453" s="65"/>
      <c r="W453" s="64"/>
      <c r="X453" s="64"/>
      <c r="Y453" s="64"/>
      <c r="Z453" s="64"/>
      <c r="AA453" s="24"/>
      <c r="AB453" s="24"/>
      <c r="AC453" s="24"/>
      <c r="AD453" s="24"/>
    </row>
    <row r="454" spans="1:30">
      <c r="A454" s="240"/>
      <c r="B454" s="152"/>
      <c r="C454" s="128"/>
      <c r="D454" s="241"/>
      <c r="E454" s="241"/>
      <c r="F454" s="241"/>
      <c r="G454" s="242"/>
      <c r="H454" s="15"/>
      <c r="I454" s="243"/>
      <c r="J454" s="15"/>
      <c r="K454" s="242"/>
      <c r="L454" s="242"/>
      <c r="M454" s="242"/>
      <c r="N454" s="244"/>
      <c r="O454" s="242"/>
      <c r="P454" s="242"/>
      <c r="Q454" s="242"/>
      <c r="R454" s="133"/>
      <c r="S454" s="26"/>
      <c r="T454" s="105"/>
      <c r="U454" s="64"/>
      <c r="V454" s="65"/>
      <c r="W454" s="64"/>
      <c r="X454" s="64"/>
      <c r="Y454" s="64"/>
      <c r="Z454" s="64"/>
      <c r="AA454" s="24"/>
      <c r="AB454" s="24"/>
      <c r="AC454" s="24"/>
      <c r="AD454" s="24"/>
    </row>
    <row r="455" spans="1:30">
      <c r="A455" s="240"/>
      <c r="B455" s="152"/>
      <c r="C455" s="128"/>
      <c r="D455" s="241"/>
      <c r="E455" s="241"/>
      <c r="F455" s="241"/>
      <c r="G455" s="242"/>
      <c r="H455" s="15"/>
      <c r="I455" s="243"/>
      <c r="J455" s="15"/>
      <c r="K455" s="242"/>
      <c r="L455" s="242"/>
      <c r="M455" s="242"/>
      <c r="N455" s="244"/>
      <c r="O455" s="242"/>
      <c r="P455" s="242"/>
      <c r="Q455" s="242"/>
      <c r="R455" s="133"/>
      <c r="S455" s="26"/>
      <c r="T455" s="105"/>
      <c r="U455" s="64"/>
      <c r="V455" s="65"/>
      <c r="W455" s="64"/>
      <c r="X455" s="64"/>
      <c r="Y455" s="64"/>
      <c r="Z455" s="64"/>
      <c r="AA455" s="24"/>
      <c r="AB455" s="24"/>
      <c r="AC455" s="24"/>
      <c r="AD455" s="24"/>
    </row>
    <row r="456" spans="1:30">
      <c r="A456" s="240"/>
      <c r="B456" s="152"/>
      <c r="C456" s="128"/>
      <c r="D456" s="241"/>
      <c r="E456" s="241"/>
      <c r="F456" s="241"/>
      <c r="G456" s="242"/>
      <c r="H456" s="15"/>
      <c r="I456" s="243"/>
      <c r="J456" s="15"/>
      <c r="K456" s="242"/>
      <c r="L456" s="242"/>
      <c r="M456" s="242"/>
      <c r="N456" s="244"/>
      <c r="O456" s="242"/>
      <c r="P456" s="242"/>
      <c r="Q456" s="242"/>
      <c r="R456" s="133"/>
      <c r="S456" s="26"/>
      <c r="T456" s="105"/>
      <c r="U456" s="64"/>
      <c r="V456" s="65"/>
      <c r="W456" s="64"/>
      <c r="X456" s="64"/>
      <c r="Y456" s="64"/>
      <c r="Z456" s="64"/>
      <c r="AA456" s="24"/>
      <c r="AB456" s="24"/>
      <c r="AC456" s="24"/>
      <c r="AD456" s="24"/>
    </row>
    <row r="457" spans="1:30">
      <c r="A457" s="240"/>
      <c r="B457" s="152"/>
      <c r="C457" s="128"/>
      <c r="D457" s="241"/>
      <c r="E457" s="241"/>
      <c r="F457" s="241"/>
      <c r="G457" s="242"/>
      <c r="H457" s="15"/>
      <c r="I457" s="243"/>
      <c r="J457" s="15"/>
      <c r="K457" s="242"/>
      <c r="L457" s="242"/>
      <c r="M457" s="242"/>
      <c r="N457" s="244"/>
      <c r="O457" s="242"/>
      <c r="P457" s="242"/>
      <c r="Q457" s="242"/>
      <c r="R457" s="133"/>
      <c r="S457" s="26"/>
      <c r="T457" s="105"/>
      <c r="U457" s="64"/>
      <c r="V457" s="65"/>
      <c r="W457" s="64"/>
      <c r="X457" s="64"/>
      <c r="Y457" s="64"/>
      <c r="Z457" s="64"/>
      <c r="AA457" s="24"/>
      <c r="AB457" s="24"/>
      <c r="AC457" s="24"/>
      <c r="AD457" s="24"/>
    </row>
    <row r="458" spans="1:30">
      <c r="A458" s="240"/>
      <c r="B458" s="152"/>
      <c r="C458" s="128"/>
      <c r="D458" s="241"/>
      <c r="E458" s="241"/>
      <c r="F458" s="241"/>
      <c r="G458" s="242"/>
      <c r="H458" s="15"/>
      <c r="I458" s="243"/>
      <c r="J458" s="15"/>
      <c r="K458" s="242"/>
      <c r="L458" s="242"/>
      <c r="M458" s="242"/>
      <c r="N458" s="244"/>
      <c r="O458" s="242"/>
      <c r="P458" s="242"/>
      <c r="Q458" s="242"/>
      <c r="R458" s="133"/>
      <c r="S458" s="26"/>
      <c r="T458" s="105"/>
      <c r="U458" s="64"/>
      <c r="V458" s="65"/>
      <c r="W458" s="64"/>
      <c r="X458" s="64"/>
      <c r="Y458" s="64"/>
      <c r="Z458" s="64"/>
      <c r="AA458" s="24"/>
      <c r="AB458" s="24"/>
      <c r="AC458" s="24"/>
      <c r="AD458" s="24"/>
    </row>
    <row r="459" spans="1:30">
      <c r="A459" s="240"/>
      <c r="B459" s="152"/>
      <c r="C459" s="128"/>
      <c r="D459" s="241"/>
      <c r="E459" s="241"/>
      <c r="F459" s="241"/>
      <c r="G459" s="242"/>
      <c r="H459" s="15"/>
      <c r="I459" s="243"/>
      <c r="J459" s="15"/>
      <c r="K459" s="242"/>
      <c r="L459" s="242"/>
      <c r="M459" s="242"/>
      <c r="N459" s="244"/>
      <c r="O459" s="242"/>
      <c r="P459" s="242"/>
      <c r="Q459" s="242"/>
      <c r="R459" s="133"/>
      <c r="S459" s="26"/>
      <c r="T459" s="105"/>
      <c r="U459" s="64"/>
      <c r="V459" s="65"/>
      <c r="W459" s="64"/>
      <c r="X459" s="64"/>
      <c r="Y459" s="64"/>
      <c r="Z459" s="64"/>
      <c r="AA459" s="24"/>
      <c r="AB459" s="24"/>
      <c r="AC459" s="24"/>
      <c r="AD459" s="24"/>
    </row>
    <row r="460" spans="1:30">
      <c r="A460" s="240"/>
      <c r="B460" s="152"/>
      <c r="C460" s="128"/>
      <c r="D460" s="241"/>
      <c r="E460" s="241"/>
      <c r="F460" s="241"/>
      <c r="G460" s="242"/>
      <c r="H460" s="15"/>
      <c r="I460" s="243"/>
      <c r="J460" s="15"/>
      <c r="K460" s="242"/>
      <c r="L460" s="242"/>
      <c r="M460" s="242"/>
      <c r="N460" s="244"/>
      <c r="O460" s="242"/>
      <c r="P460" s="242"/>
      <c r="Q460" s="242"/>
      <c r="R460" s="133"/>
      <c r="S460" s="26"/>
      <c r="T460" s="105"/>
      <c r="U460" s="64"/>
      <c r="V460" s="65"/>
      <c r="W460" s="64"/>
      <c r="X460" s="64"/>
      <c r="Y460" s="64"/>
      <c r="Z460" s="64"/>
      <c r="AA460" s="24"/>
      <c r="AB460" s="24"/>
      <c r="AC460" s="24"/>
      <c r="AD460" s="24"/>
    </row>
    <row r="461" spans="1:30">
      <c r="A461" s="24"/>
      <c r="B461" s="24"/>
      <c r="C461" s="24"/>
      <c r="D461" s="26"/>
      <c r="E461" s="127"/>
      <c r="F461" s="128"/>
      <c r="G461" s="129"/>
      <c r="H461" s="2"/>
      <c r="I461" s="130"/>
      <c r="J461" s="2"/>
      <c r="K461" s="129"/>
      <c r="L461" s="129"/>
      <c r="M461" s="129"/>
      <c r="N461" s="131"/>
      <c r="O461" s="129"/>
      <c r="P461" s="129"/>
      <c r="Q461" s="129"/>
      <c r="R461" s="133"/>
      <c r="S461" s="26"/>
      <c r="T461" s="105"/>
      <c r="U461" s="64"/>
      <c r="V461" s="65"/>
      <c r="W461" s="64"/>
      <c r="X461" s="64"/>
      <c r="Y461" s="64"/>
      <c r="Z461" s="64"/>
      <c r="AA461" s="24"/>
      <c r="AB461" s="24"/>
      <c r="AC461" s="24"/>
      <c r="AD461" s="24"/>
    </row>
    <row r="462" spans="1:30">
      <c r="A462" s="24"/>
      <c r="B462" s="24"/>
      <c r="C462" s="24"/>
      <c r="D462" s="26"/>
      <c r="E462" s="127"/>
      <c r="F462" s="128"/>
      <c r="G462" s="129"/>
      <c r="H462" s="2"/>
      <c r="I462" s="130"/>
      <c r="J462" s="2"/>
      <c r="K462" s="129"/>
      <c r="L462" s="129"/>
      <c r="M462" s="129"/>
      <c r="N462" s="131"/>
      <c r="O462" s="129"/>
      <c r="P462" s="129"/>
      <c r="Q462" s="129"/>
      <c r="R462" s="133"/>
      <c r="S462" s="26"/>
      <c r="T462" s="105"/>
      <c r="U462" s="64"/>
      <c r="V462" s="65"/>
      <c r="W462" s="64"/>
      <c r="X462" s="64"/>
      <c r="Y462" s="64"/>
      <c r="Z462" s="64"/>
      <c r="AA462" s="24"/>
      <c r="AB462" s="24"/>
      <c r="AC462" s="24"/>
      <c r="AD462" s="24"/>
    </row>
    <row r="463" spans="1:30">
      <c r="A463" s="24"/>
      <c r="B463" s="24"/>
      <c r="C463" s="24"/>
      <c r="D463" s="26"/>
      <c r="E463" s="127"/>
      <c r="F463" s="128"/>
      <c r="G463" s="129"/>
      <c r="H463" s="2"/>
      <c r="I463" s="130"/>
      <c r="J463" s="2"/>
      <c r="K463" s="129"/>
      <c r="L463" s="129"/>
      <c r="M463" s="129"/>
      <c r="N463" s="131"/>
      <c r="O463" s="129"/>
      <c r="P463" s="129"/>
      <c r="Q463" s="129"/>
      <c r="R463" s="133"/>
      <c r="S463" s="26"/>
      <c r="T463" s="105"/>
      <c r="U463" s="64"/>
      <c r="V463" s="65"/>
      <c r="W463" s="64"/>
      <c r="X463" s="64"/>
      <c r="Y463" s="64"/>
      <c r="Z463" s="64"/>
      <c r="AA463" s="24"/>
      <c r="AB463" s="24"/>
      <c r="AC463" s="24"/>
      <c r="AD463" s="24"/>
    </row>
    <row r="464" spans="1:30">
      <c r="A464" s="24"/>
      <c r="B464" s="24"/>
      <c r="C464" s="24"/>
      <c r="D464" s="26"/>
      <c r="E464" s="127"/>
      <c r="F464" s="128"/>
      <c r="G464" s="129"/>
      <c r="H464" s="2"/>
      <c r="I464" s="130"/>
      <c r="J464" s="2"/>
      <c r="K464" s="129"/>
      <c r="L464" s="129"/>
      <c r="M464" s="129"/>
      <c r="N464" s="131"/>
      <c r="O464" s="129"/>
      <c r="P464" s="129"/>
      <c r="Q464" s="129"/>
      <c r="R464" s="133"/>
      <c r="S464" s="26"/>
      <c r="T464" s="105"/>
      <c r="U464" s="64"/>
      <c r="V464" s="65"/>
      <c r="W464" s="64"/>
      <c r="X464" s="64"/>
      <c r="Y464" s="64"/>
      <c r="Z464" s="64"/>
      <c r="AA464" s="24"/>
      <c r="AB464" s="24"/>
      <c r="AC464" s="24"/>
      <c r="AD464" s="24"/>
    </row>
    <row r="465" spans="1:30">
      <c r="A465" s="106" t="s">
        <v>421</v>
      </c>
      <c r="B465" s="79" t="s">
        <v>531</v>
      </c>
      <c r="C465" s="171" t="s">
        <v>375</v>
      </c>
      <c r="D465" s="75">
        <v>26823</v>
      </c>
      <c r="E465" s="75">
        <v>26586</v>
      </c>
      <c r="F465" s="68">
        <f>IF((D465&gt;E465),(D465-E465),(0))/1</f>
        <v>237</v>
      </c>
      <c r="G465" s="69">
        <f t="shared" ref="G465:G513" si="252">IF((F465&gt;100),(100*U465), (F465*U465))</f>
        <v>500</v>
      </c>
      <c r="H465" s="4">
        <f t="shared" ref="H465:H513" si="253">IF((F465&gt;100),(F465-100),(0))</f>
        <v>137</v>
      </c>
      <c r="I465" s="70">
        <f t="shared" ref="I465:I513" si="254">IF((H465&gt;100),(100*V465),(H465*V465))</f>
        <v>504</v>
      </c>
      <c r="J465" s="4">
        <f t="shared" ref="J465:J517" si="255">IF((H465&gt;100),(H465-100),(0))</f>
        <v>37</v>
      </c>
      <c r="K465" s="69">
        <f t="shared" ref="K465:K513" si="256">IF((J465&gt;0),(J465*W465),(0))</f>
        <v>188.7</v>
      </c>
      <c r="L465" s="69">
        <f>(G465+I465+K465)*1</f>
        <v>1192.7</v>
      </c>
      <c r="M465" s="69">
        <f t="shared" ref="M465:M517" si="257">L465</f>
        <v>1192.7</v>
      </c>
      <c r="N465" s="71">
        <f>IF((Y465&gt;0),Y465,130)*1</f>
        <v>180</v>
      </c>
      <c r="O465" s="69">
        <f t="shared" ref="O465:O517" si="258">IF((F465&gt;0),0,(Y465))</f>
        <v>0</v>
      </c>
      <c r="P465" s="69">
        <v>0</v>
      </c>
      <c r="Q465" s="81">
        <f>IF((M465&gt;0),(M465+N465+P465),(Y465)+(P465))</f>
        <v>1372.7</v>
      </c>
      <c r="R465" s="247" t="s">
        <v>488</v>
      </c>
      <c r="S465" s="26"/>
      <c r="T465" s="105"/>
      <c r="U465" s="64">
        <v>5</v>
      </c>
      <c r="V465" s="65">
        <v>5.04</v>
      </c>
      <c r="W465" s="64">
        <v>5.0999999999999996</v>
      </c>
      <c r="X465" s="64">
        <v>90</v>
      </c>
      <c r="Y465" s="64">
        <f>2*90</f>
        <v>180</v>
      </c>
      <c r="Z465" s="64">
        <v>550</v>
      </c>
      <c r="AA465" s="24"/>
      <c r="AB465" s="24"/>
      <c r="AC465" s="24"/>
      <c r="AD465" s="24"/>
    </row>
    <row r="466" spans="1:30">
      <c r="A466" s="248"/>
      <c r="B466" s="170" t="s">
        <v>97</v>
      </c>
      <c r="C466" s="75" t="s">
        <v>376</v>
      </c>
      <c r="D466" s="119"/>
      <c r="E466" s="119"/>
      <c r="F466" s="80">
        <f t="shared" ref="F466:F470" si="259">IF((D466&gt;E466),(D466-E466),(0))/1</f>
        <v>0</v>
      </c>
      <c r="G466" s="81">
        <f t="shared" si="252"/>
        <v>0</v>
      </c>
      <c r="H466" s="5">
        <f t="shared" si="253"/>
        <v>0</v>
      </c>
      <c r="I466" s="82">
        <f t="shared" si="254"/>
        <v>0</v>
      </c>
      <c r="J466" s="5">
        <f t="shared" si="255"/>
        <v>0</v>
      </c>
      <c r="K466" s="81">
        <f t="shared" si="256"/>
        <v>0</v>
      </c>
      <c r="L466" s="81">
        <f t="shared" ref="L466:L470" si="260">(G466+I466+K466)*1</f>
        <v>0</v>
      </c>
      <c r="M466" s="81">
        <f t="shared" si="257"/>
        <v>0</v>
      </c>
      <c r="N466" s="83">
        <f t="shared" ref="N466:N471" si="261">IF((Y466&gt;0),Y466,130)*1</f>
        <v>180</v>
      </c>
      <c r="O466" s="81">
        <f t="shared" si="258"/>
        <v>180</v>
      </c>
      <c r="P466" s="81">
        <v>0</v>
      </c>
      <c r="Q466" s="81">
        <f t="shared" ref="Q466:Q471" si="262">IF((M466&gt;0),(M466+N466+P466),(Y466)+(P466))</f>
        <v>180</v>
      </c>
      <c r="R466" s="72" t="s">
        <v>48</v>
      </c>
      <c r="S466" s="26"/>
      <c r="T466" s="105"/>
      <c r="U466" s="64">
        <v>5</v>
      </c>
      <c r="V466" s="65">
        <v>5.04</v>
      </c>
      <c r="W466" s="64">
        <v>5.0999999999999996</v>
      </c>
      <c r="X466" s="64">
        <v>90</v>
      </c>
      <c r="Y466" s="64">
        <f t="shared" ref="Y466:Y474" si="263">2*90</f>
        <v>180</v>
      </c>
      <c r="Z466" s="64">
        <v>550</v>
      </c>
      <c r="AA466" s="24"/>
      <c r="AB466" s="24"/>
      <c r="AC466" s="24"/>
      <c r="AD466" s="24"/>
    </row>
    <row r="467" spans="1:30">
      <c r="A467" s="248"/>
      <c r="B467" s="79" t="s">
        <v>461</v>
      </c>
      <c r="C467" s="171" t="s">
        <v>377</v>
      </c>
      <c r="D467" s="75">
        <v>15875</v>
      </c>
      <c r="E467" s="75">
        <v>15779</v>
      </c>
      <c r="F467" s="123">
        <f>IF((D467&gt;E467),(D467-E467),(0))/1</f>
        <v>96</v>
      </c>
      <c r="G467" s="137">
        <f t="shared" si="252"/>
        <v>480</v>
      </c>
      <c r="H467" s="18">
        <f t="shared" si="253"/>
        <v>0</v>
      </c>
      <c r="I467" s="249">
        <f t="shared" si="254"/>
        <v>0</v>
      </c>
      <c r="J467" s="18">
        <f t="shared" si="255"/>
        <v>0</v>
      </c>
      <c r="K467" s="137">
        <f t="shared" si="256"/>
        <v>0</v>
      </c>
      <c r="L467" s="137">
        <f>(G467+I467+K467)*1</f>
        <v>480</v>
      </c>
      <c r="M467" s="69">
        <f t="shared" si="257"/>
        <v>480</v>
      </c>
      <c r="N467" s="71">
        <f t="shared" si="261"/>
        <v>180</v>
      </c>
      <c r="O467" s="69">
        <f t="shared" si="258"/>
        <v>0</v>
      </c>
      <c r="P467" s="69">
        <v>0</v>
      </c>
      <c r="Q467" s="69">
        <f t="shared" si="262"/>
        <v>660</v>
      </c>
      <c r="R467" s="72" t="s">
        <v>48</v>
      </c>
      <c r="S467" s="116"/>
      <c r="T467" s="105"/>
      <c r="U467" s="64">
        <v>5</v>
      </c>
      <c r="V467" s="65">
        <v>5.04</v>
      </c>
      <c r="W467" s="64">
        <v>5.0999999999999996</v>
      </c>
      <c r="X467" s="64">
        <v>90</v>
      </c>
      <c r="Y467" s="64">
        <f t="shared" si="263"/>
        <v>180</v>
      </c>
      <c r="Z467" s="64">
        <v>550</v>
      </c>
      <c r="AA467" s="24"/>
      <c r="AB467" s="24"/>
      <c r="AC467" s="24"/>
      <c r="AD467" s="24"/>
    </row>
    <row r="468" spans="1:30">
      <c r="A468" s="248"/>
      <c r="B468" s="79" t="s">
        <v>97</v>
      </c>
      <c r="C468" s="171" t="s">
        <v>378</v>
      </c>
      <c r="D468" s="119"/>
      <c r="E468" s="119"/>
      <c r="F468" s="80">
        <f t="shared" si="259"/>
        <v>0</v>
      </c>
      <c r="G468" s="81">
        <f t="shared" si="252"/>
        <v>0</v>
      </c>
      <c r="H468" s="5">
        <f t="shared" si="253"/>
        <v>0</v>
      </c>
      <c r="I468" s="82">
        <f t="shared" si="254"/>
        <v>0</v>
      </c>
      <c r="J468" s="5">
        <f t="shared" si="255"/>
        <v>0</v>
      </c>
      <c r="K468" s="81">
        <f t="shared" si="256"/>
        <v>0</v>
      </c>
      <c r="L468" s="81">
        <f t="shared" si="260"/>
        <v>0</v>
      </c>
      <c r="M468" s="81">
        <f t="shared" si="257"/>
        <v>0</v>
      </c>
      <c r="N468" s="83">
        <f t="shared" si="261"/>
        <v>180</v>
      </c>
      <c r="O468" s="81">
        <f t="shared" si="258"/>
        <v>180</v>
      </c>
      <c r="P468" s="81">
        <v>0</v>
      </c>
      <c r="Q468" s="81">
        <f t="shared" si="262"/>
        <v>180</v>
      </c>
      <c r="R468" s="72" t="s">
        <v>48</v>
      </c>
      <c r="S468" s="116"/>
      <c r="T468" s="105"/>
      <c r="U468" s="64">
        <v>5</v>
      </c>
      <c r="V468" s="65">
        <v>5.04</v>
      </c>
      <c r="W468" s="64">
        <v>5.0999999999999996</v>
      </c>
      <c r="X468" s="64">
        <v>90</v>
      </c>
      <c r="Y468" s="64">
        <f t="shared" si="263"/>
        <v>180</v>
      </c>
      <c r="Z468" s="64">
        <v>550</v>
      </c>
      <c r="AA468" s="24"/>
      <c r="AB468" s="24"/>
      <c r="AC468" s="24"/>
      <c r="AD468" s="24"/>
    </row>
    <row r="469" spans="1:30">
      <c r="A469" s="248"/>
      <c r="B469" s="170" t="s">
        <v>97</v>
      </c>
      <c r="C469" s="75" t="s">
        <v>379</v>
      </c>
      <c r="D469" s="119"/>
      <c r="E469" s="119"/>
      <c r="F469" s="80">
        <f t="shared" si="259"/>
        <v>0</v>
      </c>
      <c r="G469" s="81">
        <f t="shared" si="252"/>
        <v>0</v>
      </c>
      <c r="H469" s="5">
        <f t="shared" si="253"/>
        <v>0</v>
      </c>
      <c r="I469" s="82">
        <f t="shared" si="254"/>
        <v>0</v>
      </c>
      <c r="J469" s="5">
        <f t="shared" si="255"/>
        <v>0</v>
      </c>
      <c r="K469" s="81">
        <f t="shared" si="256"/>
        <v>0</v>
      </c>
      <c r="L469" s="81">
        <f t="shared" si="260"/>
        <v>0</v>
      </c>
      <c r="M469" s="81">
        <f t="shared" si="257"/>
        <v>0</v>
      </c>
      <c r="N469" s="83">
        <f t="shared" si="261"/>
        <v>180</v>
      </c>
      <c r="O469" s="81">
        <f t="shared" si="258"/>
        <v>180</v>
      </c>
      <c r="P469" s="81">
        <v>0</v>
      </c>
      <c r="Q469" s="81">
        <f t="shared" si="262"/>
        <v>180</v>
      </c>
      <c r="R469" s="72" t="s">
        <v>48</v>
      </c>
      <c r="S469" s="116"/>
      <c r="T469" s="105"/>
      <c r="U469" s="64">
        <v>5</v>
      </c>
      <c r="V469" s="65">
        <v>5.04</v>
      </c>
      <c r="W469" s="64">
        <v>5.0999999999999996</v>
      </c>
      <c r="X469" s="64">
        <v>90</v>
      </c>
      <c r="Y469" s="64">
        <f t="shared" si="263"/>
        <v>180</v>
      </c>
      <c r="Z469" s="64">
        <v>550</v>
      </c>
      <c r="AA469" s="24"/>
      <c r="AB469" s="24"/>
      <c r="AC469" s="24"/>
      <c r="AD469" s="24"/>
    </row>
    <row r="470" spans="1:30" ht="16.5" customHeight="1">
      <c r="A470" s="248"/>
      <c r="B470" s="250" t="s">
        <v>588</v>
      </c>
      <c r="C470" s="75" t="s">
        <v>380</v>
      </c>
      <c r="D470" s="75">
        <v>17051</v>
      </c>
      <c r="E470" s="75">
        <v>17051</v>
      </c>
      <c r="F470" s="68">
        <f t="shared" si="259"/>
        <v>0</v>
      </c>
      <c r="G470" s="69">
        <f t="shared" si="252"/>
        <v>0</v>
      </c>
      <c r="H470" s="4">
        <f t="shared" si="253"/>
        <v>0</v>
      </c>
      <c r="I470" s="70">
        <f t="shared" si="254"/>
        <v>0</v>
      </c>
      <c r="J470" s="4">
        <f t="shared" si="255"/>
        <v>0</v>
      </c>
      <c r="K470" s="69">
        <f t="shared" si="256"/>
        <v>0</v>
      </c>
      <c r="L470" s="69">
        <f t="shared" si="260"/>
        <v>0</v>
      </c>
      <c r="M470" s="69">
        <f t="shared" si="257"/>
        <v>0</v>
      </c>
      <c r="N470" s="71">
        <f t="shared" si="261"/>
        <v>180</v>
      </c>
      <c r="O470" s="69">
        <f t="shared" si="258"/>
        <v>180</v>
      </c>
      <c r="P470" s="69">
        <v>0</v>
      </c>
      <c r="Q470" s="81">
        <f t="shared" si="262"/>
        <v>180</v>
      </c>
      <c r="R470" s="146" t="s">
        <v>447</v>
      </c>
      <c r="S470" s="26"/>
      <c r="T470" s="105"/>
      <c r="U470" s="64">
        <v>5</v>
      </c>
      <c r="V470" s="65">
        <v>5.04</v>
      </c>
      <c r="W470" s="64">
        <v>5.0999999999999996</v>
      </c>
      <c r="X470" s="64">
        <v>90</v>
      </c>
      <c r="Y470" s="64">
        <f t="shared" si="263"/>
        <v>180</v>
      </c>
      <c r="Z470" s="64">
        <v>550</v>
      </c>
      <c r="AA470" s="24"/>
      <c r="AB470" s="24"/>
      <c r="AC470" s="24"/>
      <c r="AD470" s="24"/>
    </row>
    <row r="471" spans="1:30" ht="45">
      <c r="A471" s="248"/>
      <c r="B471" s="170" t="s">
        <v>479</v>
      </c>
      <c r="C471" s="75" t="s">
        <v>381</v>
      </c>
      <c r="D471" s="75">
        <v>17632</v>
      </c>
      <c r="E471" s="75">
        <v>17632</v>
      </c>
      <c r="F471" s="68">
        <f>IF((D471&gt;E471),(D471-E471),(0))/1</f>
        <v>0</v>
      </c>
      <c r="G471" s="69">
        <f t="shared" si="252"/>
        <v>0</v>
      </c>
      <c r="H471" s="4">
        <f t="shared" si="253"/>
        <v>0</v>
      </c>
      <c r="I471" s="70">
        <f t="shared" si="254"/>
        <v>0</v>
      </c>
      <c r="J471" s="4">
        <f t="shared" si="255"/>
        <v>0</v>
      </c>
      <c r="K471" s="69">
        <f t="shared" si="256"/>
        <v>0</v>
      </c>
      <c r="L471" s="69">
        <f>(G471+I471+K471)*1</f>
        <v>0</v>
      </c>
      <c r="M471" s="69">
        <f t="shared" si="257"/>
        <v>0</v>
      </c>
      <c r="N471" s="71">
        <f t="shared" si="261"/>
        <v>180</v>
      </c>
      <c r="O471" s="69">
        <f t="shared" si="258"/>
        <v>180</v>
      </c>
      <c r="P471" s="69">
        <v>0</v>
      </c>
      <c r="Q471" s="69">
        <f t="shared" si="262"/>
        <v>180</v>
      </c>
      <c r="R471" s="72" t="s">
        <v>586</v>
      </c>
      <c r="S471" s="251"/>
      <c r="T471" s="105"/>
      <c r="U471" s="64">
        <v>5</v>
      </c>
      <c r="V471" s="65">
        <v>5.04</v>
      </c>
      <c r="W471" s="64">
        <v>5.0999999999999996</v>
      </c>
      <c r="X471" s="64">
        <v>90</v>
      </c>
      <c r="Y471" s="64">
        <f t="shared" si="263"/>
        <v>180</v>
      </c>
      <c r="Z471" s="64">
        <v>550</v>
      </c>
      <c r="AA471" s="24"/>
      <c r="AB471" s="24"/>
      <c r="AC471" s="24"/>
      <c r="AD471" s="24"/>
    </row>
    <row r="472" spans="1:30">
      <c r="A472" s="248"/>
      <c r="B472" s="252" t="s">
        <v>97</v>
      </c>
      <c r="C472" s="253" t="s">
        <v>382</v>
      </c>
      <c r="D472" s="254"/>
      <c r="E472" s="254"/>
      <c r="F472" s="194">
        <f>IF((D472&gt;E472),(D472-E472),(0))/1</f>
        <v>0</v>
      </c>
      <c r="G472" s="195">
        <f t="shared" si="252"/>
        <v>0</v>
      </c>
      <c r="H472" s="11">
        <f t="shared" si="253"/>
        <v>0</v>
      </c>
      <c r="I472" s="196">
        <f t="shared" si="254"/>
        <v>0</v>
      </c>
      <c r="J472" s="11">
        <f t="shared" si="255"/>
        <v>0</v>
      </c>
      <c r="K472" s="195">
        <f t="shared" si="256"/>
        <v>0</v>
      </c>
      <c r="L472" s="195">
        <f>(G472+I472+K472)*1</f>
        <v>0</v>
      </c>
      <c r="M472" s="195">
        <f t="shared" si="257"/>
        <v>0</v>
      </c>
      <c r="N472" s="197">
        <f>IF((Y472&gt;0),Y472,130)*1</f>
        <v>180</v>
      </c>
      <c r="O472" s="195">
        <f t="shared" si="258"/>
        <v>180</v>
      </c>
      <c r="P472" s="195">
        <v>0</v>
      </c>
      <c r="Q472" s="195">
        <f>IF((M472&gt;0),(M472+N472+P472),(Y472)+(P472))</f>
        <v>180</v>
      </c>
      <c r="R472" s="72" t="s">
        <v>48</v>
      </c>
      <c r="S472" s="255"/>
      <c r="T472" s="256"/>
      <c r="U472" s="64">
        <v>5</v>
      </c>
      <c r="V472" s="65">
        <v>5.04</v>
      </c>
      <c r="W472" s="64">
        <v>5.0999999999999996</v>
      </c>
      <c r="X472" s="64">
        <v>90</v>
      </c>
      <c r="Y472" s="64">
        <f t="shared" si="263"/>
        <v>180</v>
      </c>
      <c r="Z472" s="64">
        <v>550</v>
      </c>
      <c r="AA472" s="24"/>
      <c r="AB472" s="24"/>
      <c r="AC472" s="24"/>
      <c r="AD472" s="24"/>
    </row>
    <row r="473" spans="1:30">
      <c r="A473" s="248"/>
      <c r="B473" s="170" t="s">
        <v>593</v>
      </c>
      <c r="C473" s="75" t="s">
        <v>383</v>
      </c>
      <c r="D473" s="75">
        <v>644</v>
      </c>
      <c r="E473" s="75">
        <v>644</v>
      </c>
      <c r="F473" s="68">
        <f>IF((D473&gt;E473),(D473-E473),(0))/1</f>
        <v>0</v>
      </c>
      <c r="G473" s="69">
        <f t="shared" si="252"/>
        <v>0</v>
      </c>
      <c r="H473" s="4">
        <f t="shared" si="253"/>
        <v>0</v>
      </c>
      <c r="I473" s="70">
        <f t="shared" si="254"/>
        <v>0</v>
      </c>
      <c r="J473" s="4">
        <f t="shared" si="255"/>
        <v>0</v>
      </c>
      <c r="K473" s="69">
        <f t="shared" si="256"/>
        <v>0</v>
      </c>
      <c r="L473" s="69">
        <f>(G473+I473+K473)*1</f>
        <v>0</v>
      </c>
      <c r="M473" s="69">
        <f t="shared" si="257"/>
        <v>0</v>
      </c>
      <c r="N473" s="71">
        <f>IF((Y473&gt;0),Y473,130)*1</f>
        <v>180</v>
      </c>
      <c r="O473" s="69">
        <f t="shared" si="258"/>
        <v>180</v>
      </c>
      <c r="P473" s="69">
        <v>0</v>
      </c>
      <c r="Q473" s="69">
        <f>IF((M473&gt;0),(M473+N473+P473),(Y473)+(P473))</f>
        <v>180</v>
      </c>
      <c r="R473" s="72" t="s">
        <v>586</v>
      </c>
      <c r="S473" s="26"/>
      <c r="T473" s="105"/>
      <c r="U473" s="64">
        <v>5</v>
      </c>
      <c r="V473" s="65">
        <v>5.04</v>
      </c>
      <c r="W473" s="64">
        <v>5.0999999999999996</v>
      </c>
      <c r="X473" s="64">
        <v>90</v>
      </c>
      <c r="Y473" s="64">
        <f t="shared" si="263"/>
        <v>180</v>
      </c>
      <c r="Z473" s="64">
        <v>550</v>
      </c>
      <c r="AA473" s="24"/>
      <c r="AB473" s="24"/>
      <c r="AC473" s="24"/>
      <c r="AD473" s="24"/>
    </row>
    <row r="474" spans="1:30">
      <c r="A474" s="248"/>
      <c r="B474" s="108" t="s">
        <v>582</v>
      </c>
      <c r="C474" s="75" t="s">
        <v>384</v>
      </c>
      <c r="D474" s="75">
        <v>19178</v>
      </c>
      <c r="E474" s="75">
        <v>19178</v>
      </c>
      <c r="F474" s="68">
        <f>IF((D474&gt;E474),(D474-E474),(0))/1</f>
        <v>0</v>
      </c>
      <c r="G474" s="69">
        <f t="shared" si="252"/>
        <v>0</v>
      </c>
      <c r="H474" s="4">
        <f t="shared" si="253"/>
        <v>0</v>
      </c>
      <c r="I474" s="70">
        <f t="shared" si="254"/>
        <v>0</v>
      </c>
      <c r="J474" s="4">
        <f t="shared" si="255"/>
        <v>0</v>
      </c>
      <c r="K474" s="69">
        <f t="shared" si="256"/>
        <v>0</v>
      </c>
      <c r="L474" s="69">
        <f>(G474+I474+K474)*1</f>
        <v>0</v>
      </c>
      <c r="M474" s="69">
        <f t="shared" si="257"/>
        <v>0</v>
      </c>
      <c r="N474" s="71">
        <f t="shared" ref="N474:N475" si="264">IF((Y474&gt;0),Y474,130)*1</f>
        <v>180</v>
      </c>
      <c r="O474" s="69">
        <f t="shared" si="258"/>
        <v>180</v>
      </c>
      <c r="P474" s="69">
        <v>0</v>
      </c>
      <c r="Q474" s="69">
        <f t="shared" ref="Q474:Q475" si="265">IF((M474&gt;0),(M474+N474+P474),(Y474)+(P474))</f>
        <v>180</v>
      </c>
      <c r="R474" s="72" t="s">
        <v>586</v>
      </c>
      <c r="S474" s="257"/>
      <c r="T474" s="258"/>
      <c r="U474" s="64">
        <v>5</v>
      </c>
      <c r="V474" s="65">
        <v>5.04</v>
      </c>
      <c r="W474" s="64">
        <v>5.0999999999999996</v>
      </c>
      <c r="X474" s="64">
        <v>90</v>
      </c>
      <c r="Y474" s="64">
        <f t="shared" si="263"/>
        <v>180</v>
      </c>
      <c r="Z474" s="64">
        <v>550</v>
      </c>
      <c r="AA474" s="24"/>
      <c r="AB474" s="24"/>
      <c r="AC474" s="24"/>
      <c r="AD474" s="24"/>
    </row>
    <row r="475" spans="1:30">
      <c r="A475" s="248"/>
      <c r="B475" s="79" t="s">
        <v>385</v>
      </c>
      <c r="C475" s="171" t="s">
        <v>386</v>
      </c>
      <c r="D475" s="75">
        <v>2703</v>
      </c>
      <c r="E475" s="75">
        <v>2688</v>
      </c>
      <c r="F475" s="68">
        <f t="shared" ref="F475" si="266">IF((D475&gt;E475),(D475-E475),(0))/1</f>
        <v>15</v>
      </c>
      <c r="G475" s="69">
        <f t="shared" si="252"/>
        <v>75</v>
      </c>
      <c r="H475" s="4">
        <f t="shared" si="253"/>
        <v>0</v>
      </c>
      <c r="I475" s="70">
        <f t="shared" si="254"/>
        <v>0</v>
      </c>
      <c r="J475" s="4">
        <f t="shared" si="255"/>
        <v>0</v>
      </c>
      <c r="K475" s="69">
        <f t="shared" si="256"/>
        <v>0</v>
      </c>
      <c r="L475" s="69">
        <f t="shared" ref="L475" si="267">(G475+I475+K475)*1</f>
        <v>75</v>
      </c>
      <c r="M475" s="69">
        <f t="shared" si="257"/>
        <v>75</v>
      </c>
      <c r="N475" s="71">
        <f t="shared" si="264"/>
        <v>180</v>
      </c>
      <c r="O475" s="69">
        <f t="shared" si="258"/>
        <v>0</v>
      </c>
      <c r="P475" s="69">
        <v>0</v>
      </c>
      <c r="Q475" s="69">
        <f t="shared" si="265"/>
        <v>255</v>
      </c>
      <c r="R475" s="72" t="s">
        <v>48</v>
      </c>
      <c r="S475" s="26"/>
      <c r="T475" s="105"/>
      <c r="U475" s="64">
        <v>5</v>
      </c>
      <c r="V475" s="65">
        <v>5.04</v>
      </c>
      <c r="W475" s="64">
        <v>5.0999999999999996</v>
      </c>
      <c r="X475" s="64">
        <v>90</v>
      </c>
      <c r="Y475" s="64">
        <f>2*90</f>
        <v>180</v>
      </c>
      <c r="Z475" s="64">
        <v>550</v>
      </c>
      <c r="AA475" s="24"/>
      <c r="AB475" s="24"/>
      <c r="AC475" s="24"/>
      <c r="AD475" s="24"/>
    </row>
    <row r="476" spans="1:30">
      <c r="A476" s="24"/>
      <c r="B476" s="24"/>
      <c r="C476" s="24"/>
      <c r="D476" s="26"/>
      <c r="E476" s="26"/>
      <c r="F476" s="128"/>
      <c r="G476" s="129"/>
      <c r="H476" s="2"/>
      <c r="I476" s="130"/>
      <c r="J476" s="2"/>
      <c r="K476" s="129"/>
      <c r="L476" s="129"/>
      <c r="M476" s="129"/>
      <c r="N476" s="131"/>
      <c r="O476" s="129"/>
      <c r="P476" s="129"/>
      <c r="Q476" s="129"/>
      <c r="R476" s="133"/>
      <c r="S476" s="26"/>
      <c r="T476" s="105"/>
      <c r="U476" s="64"/>
      <c r="V476" s="65"/>
      <c r="W476" s="64"/>
      <c r="X476" s="64"/>
      <c r="Y476" s="64"/>
      <c r="Z476" s="64"/>
      <c r="AA476" s="24"/>
      <c r="AB476" s="24"/>
      <c r="AC476" s="24"/>
      <c r="AD476" s="24"/>
    </row>
    <row r="477" spans="1:30">
      <c r="A477" s="24"/>
      <c r="B477" s="24"/>
      <c r="C477" s="24"/>
      <c r="D477" s="26"/>
      <c r="E477" s="26"/>
      <c r="F477" s="128"/>
      <c r="G477" s="129"/>
      <c r="H477" s="2"/>
      <c r="I477" s="130"/>
      <c r="J477" s="2"/>
      <c r="K477" s="129"/>
      <c r="L477" s="129"/>
      <c r="M477" s="129"/>
      <c r="N477" s="131"/>
      <c r="O477" s="129"/>
      <c r="P477" s="129"/>
      <c r="Q477" s="129"/>
      <c r="R477" s="133"/>
      <c r="S477" s="26"/>
      <c r="T477" s="105"/>
      <c r="U477" s="64"/>
      <c r="V477" s="65"/>
      <c r="W477" s="64"/>
      <c r="X477" s="64"/>
      <c r="Y477" s="64"/>
      <c r="Z477" s="64"/>
      <c r="AA477" s="24"/>
      <c r="AB477" s="24"/>
      <c r="AC477" s="24"/>
      <c r="AD477" s="24"/>
    </row>
    <row r="478" spans="1:30">
      <c r="A478" s="106" t="s">
        <v>420</v>
      </c>
      <c r="B478" s="79" t="s">
        <v>539</v>
      </c>
      <c r="C478" s="171" t="s">
        <v>387</v>
      </c>
      <c r="D478" s="75">
        <v>27932</v>
      </c>
      <c r="E478" s="75">
        <v>27818</v>
      </c>
      <c r="F478" s="68">
        <f>IF((D478&gt;E478),(D478-E478),(0))/1</f>
        <v>114</v>
      </c>
      <c r="G478" s="69">
        <f t="shared" si="252"/>
        <v>500</v>
      </c>
      <c r="H478" s="4">
        <f t="shared" si="253"/>
        <v>14</v>
      </c>
      <c r="I478" s="70">
        <f t="shared" si="254"/>
        <v>70.56</v>
      </c>
      <c r="J478" s="4">
        <f t="shared" si="255"/>
        <v>0</v>
      </c>
      <c r="K478" s="69">
        <f t="shared" si="256"/>
        <v>0</v>
      </c>
      <c r="L478" s="69">
        <f>(G478+I478+K478)*1</f>
        <v>570.55999999999995</v>
      </c>
      <c r="M478" s="69">
        <f t="shared" si="257"/>
        <v>570.55999999999995</v>
      </c>
      <c r="N478" s="71">
        <f>IF((Y478&gt;0),Y478,130)*1</f>
        <v>135</v>
      </c>
      <c r="O478" s="69">
        <f t="shared" si="258"/>
        <v>0</v>
      </c>
      <c r="P478" s="69">
        <v>0</v>
      </c>
      <c r="Q478" s="81">
        <f>IF((M478&gt;0),(M478+N478+P478),(Y478)+(P478))</f>
        <v>705.56</v>
      </c>
      <c r="R478" s="247" t="s">
        <v>488</v>
      </c>
      <c r="S478" s="259"/>
      <c r="T478" s="105"/>
      <c r="U478" s="64">
        <v>5</v>
      </c>
      <c r="V478" s="65">
        <v>5.04</v>
      </c>
      <c r="W478" s="64">
        <v>5.0999999999999996</v>
      </c>
      <c r="X478" s="64">
        <v>90</v>
      </c>
      <c r="Y478" s="64">
        <f>1.5*90</f>
        <v>135</v>
      </c>
      <c r="Z478" s="64">
        <v>400</v>
      </c>
      <c r="AA478" s="24"/>
      <c r="AB478" s="24"/>
      <c r="AC478" s="24"/>
      <c r="AD478" s="24"/>
    </row>
    <row r="479" spans="1:30">
      <c r="A479" s="237"/>
      <c r="B479" s="67" t="s">
        <v>97</v>
      </c>
      <c r="C479" s="122" t="s">
        <v>388</v>
      </c>
      <c r="D479" s="80"/>
      <c r="E479" s="80"/>
      <c r="F479" s="80">
        <f>IF((D479&gt;E479),(D479-E479),(0))/1</f>
        <v>0</v>
      </c>
      <c r="G479" s="81">
        <f t="shared" si="252"/>
        <v>0</v>
      </c>
      <c r="H479" s="5">
        <f t="shared" si="253"/>
        <v>0</v>
      </c>
      <c r="I479" s="82">
        <f t="shared" si="254"/>
        <v>0</v>
      </c>
      <c r="J479" s="5">
        <f t="shared" si="255"/>
        <v>0</v>
      </c>
      <c r="K479" s="81">
        <f t="shared" si="256"/>
        <v>0</v>
      </c>
      <c r="L479" s="81">
        <f>(G479+I479+K479)*1</f>
        <v>0</v>
      </c>
      <c r="M479" s="81">
        <f t="shared" si="257"/>
        <v>0</v>
      </c>
      <c r="N479" s="83">
        <f t="shared" ref="N479:N483" si="268">IF((Y479&gt;0),Y479,130)*1</f>
        <v>135</v>
      </c>
      <c r="O479" s="81">
        <f t="shared" si="258"/>
        <v>135</v>
      </c>
      <c r="P479" s="81">
        <v>0</v>
      </c>
      <c r="Q479" s="81">
        <f t="shared" ref="Q479:Q483" si="269">IF((M479&gt;0),(M479+N479+P479),(Y479)+(P479))</f>
        <v>135</v>
      </c>
      <c r="R479" s="72" t="s">
        <v>48</v>
      </c>
      <c r="S479" s="140"/>
      <c r="T479" s="105"/>
      <c r="U479" s="64">
        <v>5</v>
      </c>
      <c r="V479" s="65">
        <v>5.04</v>
      </c>
      <c r="W479" s="64">
        <v>5.0999999999999996</v>
      </c>
      <c r="X479" s="64">
        <v>90</v>
      </c>
      <c r="Y479" s="64">
        <f t="shared" ref="Y479:Y483" si="270">1.5*90</f>
        <v>135</v>
      </c>
      <c r="Z479" s="64">
        <v>400</v>
      </c>
      <c r="AA479" s="24"/>
      <c r="AB479" s="24"/>
      <c r="AC479" s="24"/>
      <c r="AD479" s="24"/>
    </row>
    <row r="480" spans="1:30" ht="30">
      <c r="A480" s="237"/>
      <c r="B480" s="74" t="s">
        <v>469</v>
      </c>
      <c r="C480" s="68" t="s">
        <v>389</v>
      </c>
      <c r="D480" s="75">
        <v>17030</v>
      </c>
      <c r="E480" s="75">
        <v>17030</v>
      </c>
      <c r="F480" s="68">
        <f>IF((D480&gt;E480),(D480-E480),(0))/1</f>
        <v>0</v>
      </c>
      <c r="G480" s="69">
        <f t="shared" si="252"/>
        <v>0</v>
      </c>
      <c r="H480" s="4">
        <f t="shared" si="253"/>
        <v>0</v>
      </c>
      <c r="I480" s="70">
        <f t="shared" si="254"/>
        <v>0</v>
      </c>
      <c r="J480" s="4">
        <f t="shared" si="255"/>
        <v>0</v>
      </c>
      <c r="K480" s="69">
        <f t="shared" si="256"/>
        <v>0</v>
      </c>
      <c r="L480" s="69">
        <f>(G480+I480+K480)*1</f>
        <v>0</v>
      </c>
      <c r="M480" s="69">
        <f t="shared" si="257"/>
        <v>0</v>
      </c>
      <c r="N480" s="71">
        <f t="shared" si="268"/>
        <v>135</v>
      </c>
      <c r="O480" s="69">
        <f t="shared" si="258"/>
        <v>135</v>
      </c>
      <c r="P480" s="69">
        <v>0</v>
      </c>
      <c r="Q480" s="69">
        <f t="shared" si="269"/>
        <v>135</v>
      </c>
      <c r="R480" s="72" t="s">
        <v>586</v>
      </c>
      <c r="S480" s="116"/>
      <c r="T480" s="105"/>
      <c r="U480" s="64">
        <v>5</v>
      </c>
      <c r="V480" s="65">
        <v>5.04</v>
      </c>
      <c r="W480" s="64">
        <v>5.0999999999999996</v>
      </c>
      <c r="X480" s="64">
        <v>90</v>
      </c>
      <c r="Y480" s="64">
        <f t="shared" si="270"/>
        <v>135</v>
      </c>
      <c r="Z480" s="64">
        <v>400</v>
      </c>
      <c r="AA480" s="24"/>
      <c r="AB480" s="24"/>
      <c r="AC480" s="24"/>
      <c r="AD480" s="24"/>
    </row>
    <row r="481" spans="1:30">
      <c r="A481" s="237"/>
      <c r="B481" s="67" t="s">
        <v>97</v>
      </c>
      <c r="C481" s="122" t="s">
        <v>390</v>
      </c>
      <c r="D481" s="80"/>
      <c r="E481" s="80"/>
      <c r="F481" s="80">
        <f t="shared" ref="F481:F483" si="271">IF((D481&gt;E481),(D481-E481),(0))/1</f>
        <v>0</v>
      </c>
      <c r="G481" s="81">
        <f t="shared" si="252"/>
        <v>0</v>
      </c>
      <c r="H481" s="5">
        <f t="shared" si="253"/>
        <v>0</v>
      </c>
      <c r="I481" s="82">
        <f t="shared" si="254"/>
        <v>0</v>
      </c>
      <c r="J481" s="5">
        <f t="shared" si="255"/>
        <v>0</v>
      </c>
      <c r="K481" s="81">
        <f t="shared" si="256"/>
        <v>0</v>
      </c>
      <c r="L481" s="81">
        <f t="shared" ref="L481:L483" si="272">(G481+I481+K481)*1</f>
        <v>0</v>
      </c>
      <c r="M481" s="81">
        <f t="shared" si="257"/>
        <v>0</v>
      </c>
      <c r="N481" s="83">
        <f t="shared" si="268"/>
        <v>135</v>
      </c>
      <c r="O481" s="81">
        <f t="shared" si="258"/>
        <v>135</v>
      </c>
      <c r="P481" s="81">
        <v>0</v>
      </c>
      <c r="Q481" s="81">
        <f t="shared" si="269"/>
        <v>135</v>
      </c>
      <c r="R481" s="72" t="s">
        <v>48</v>
      </c>
      <c r="S481" s="26"/>
      <c r="T481" s="105"/>
      <c r="U481" s="64">
        <v>5</v>
      </c>
      <c r="V481" s="65">
        <v>5.04</v>
      </c>
      <c r="W481" s="64">
        <v>5.0999999999999996</v>
      </c>
      <c r="X481" s="64">
        <v>90</v>
      </c>
      <c r="Y481" s="64">
        <f t="shared" si="270"/>
        <v>135</v>
      </c>
      <c r="Z481" s="64">
        <v>400</v>
      </c>
      <c r="AA481" s="24"/>
      <c r="AB481" s="24"/>
      <c r="AC481" s="24"/>
      <c r="AD481" s="24"/>
    </row>
    <row r="482" spans="1:30">
      <c r="A482" s="237"/>
      <c r="B482" s="67" t="s">
        <v>97</v>
      </c>
      <c r="C482" s="122" t="s">
        <v>391</v>
      </c>
      <c r="D482" s="80"/>
      <c r="E482" s="80"/>
      <c r="F482" s="80">
        <f>IF((D482&gt;E482),(D482-E482),(0))/1</f>
        <v>0</v>
      </c>
      <c r="G482" s="81">
        <f t="shared" si="252"/>
        <v>0</v>
      </c>
      <c r="H482" s="5">
        <f t="shared" si="253"/>
        <v>0</v>
      </c>
      <c r="I482" s="82">
        <f t="shared" si="254"/>
        <v>0</v>
      </c>
      <c r="J482" s="5">
        <f t="shared" si="255"/>
        <v>0</v>
      </c>
      <c r="K482" s="81">
        <f t="shared" si="256"/>
        <v>0</v>
      </c>
      <c r="L482" s="81">
        <f>(G482+I482+K482)*1</f>
        <v>0</v>
      </c>
      <c r="M482" s="81">
        <f t="shared" si="257"/>
        <v>0</v>
      </c>
      <c r="N482" s="83">
        <f t="shared" si="268"/>
        <v>135</v>
      </c>
      <c r="O482" s="81">
        <f t="shared" si="258"/>
        <v>135</v>
      </c>
      <c r="P482" s="81">
        <v>0</v>
      </c>
      <c r="Q482" s="81">
        <f t="shared" si="269"/>
        <v>135</v>
      </c>
      <c r="R482" s="72" t="s">
        <v>48</v>
      </c>
      <c r="S482" s="26"/>
      <c r="T482" s="105"/>
      <c r="U482" s="64">
        <v>5</v>
      </c>
      <c r="V482" s="65">
        <v>5.04</v>
      </c>
      <c r="W482" s="64">
        <v>5.0999999999999996</v>
      </c>
      <c r="X482" s="64">
        <v>90</v>
      </c>
      <c r="Y482" s="64">
        <f t="shared" si="270"/>
        <v>135</v>
      </c>
      <c r="Z482" s="64">
        <v>400</v>
      </c>
      <c r="AA482" s="24"/>
      <c r="AB482" s="24"/>
      <c r="AC482" s="24"/>
      <c r="AD482" s="24"/>
    </row>
    <row r="483" spans="1:30">
      <c r="A483" s="237"/>
      <c r="B483" s="67" t="s">
        <v>485</v>
      </c>
      <c r="C483" s="122" t="s">
        <v>392</v>
      </c>
      <c r="D483" s="80"/>
      <c r="E483" s="80"/>
      <c r="F483" s="80">
        <f t="shared" si="271"/>
        <v>0</v>
      </c>
      <c r="G483" s="81">
        <f t="shared" si="252"/>
        <v>0</v>
      </c>
      <c r="H483" s="5">
        <f t="shared" si="253"/>
        <v>0</v>
      </c>
      <c r="I483" s="82">
        <f t="shared" si="254"/>
        <v>0</v>
      </c>
      <c r="J483" s="5">
        <f t="shared" si="255"/>
        <v>0</v>
      </c>
      <c r="K483" s="81">
        <f t="shared" si="256"/>
        <v>0</v>
      </c>
      <c r="L483" s="81">
        <f t="shared" si="272"/>
        <v>0</v>
      </c>
      <c r="M483" s="81">
        <f t="shared" si="257"/>
        <v>0</v>
      </c>
      <c r="N483" s="83">
        <f t="shared" si="268"/>
        <v>135</v>
      </c>
      <c r="O483" s="81">
        <f t="shared" si="258"/>
        <v>135</v>
      </c>
      <c r="P483" s="81">
        <v>0</v>
      </c>
      <c r="Q483" s="81">
        <f t="shared" si="269"/>
        <v>135</v>
      </c>
      <c r="R483" s="72" t="s">
        <v>48</v>
      </c>
      <c r="S483" s="26"/>
      <c r="T483" s="105"/>
      <c r="U483" s="64">
        <v>5</v>
      </c>
      <c r="V483" s="65">
        <v>5.04</v>
      </c>
      <c r="W483" s="64">
        <v>5.0999999999999996</v>
      </c>
      <c r="X483" s="64">
        <v>90</v>
      </c>
      <c r="Y483" s="64">
        <f t="shared" si="270"/>
        <v>135</v>
      </c>
      <c r="Z483" s="64">
        <v>400</v>
      </c>
      <c r="AA483" s="24"/>
      <c r="AB483" s="24"/>
      <c r="AC483" s="24"/>
      <c r="AD483" s="24"/>
    </row>
    <row r="484" spans="1:30">
      <c r="A484" s="24"/>
      <c r="B484" s="24"/>
      <c r="C484" s="24"/>
      <c r="D484" s="26"/>
      <c r="E484" s="127"/>
      <c r="F484" s="128"/>
      <c r="G484" s="129"/>
      <c r="H484" s="2"/>
      <c r="I484" s="130"/>
      <c r="J484" s="2"/>
      <c r="K484" s="129"/>
      <c r="L484" s="129"/>
      <c r="M484" s="129"/>
      <c r="N484" s="131"/>
      <c r="O484" s="129"/>
      <c r="P484" s="129"/>
      <c r="Q484" s="129"/>
      <c r="R484" s="133"/>
      <c r="S484" s="26"/>
      <c r="T484" s="105"/>
      <c r="U484" s="64"/>
      <c r="V484" s="65"/>
      <c r="W484" s="64"/>
      <c r="X484" s="64"/>
      <c r="Y484" s="64"/>
      <c r="Z484" s="64"/>
      <c r="AA484" s="24"/>
      <c r="AB484" s="24"/>
      <c r="AC484" s="24"/>
      <c r="AD484" s="24"/>
    </row>
    <row r="485" spans="1:30">
      <c r="A485" s="24"/>
      <c r="B485" s="24"/>
      <c r="C485" s="24"/>
      <c r="D485" s="26"/>
      <c r="E485" s="127"/>
      <c r="F485" s="128"/>
      <c r="G485" s="129"/>
      <c r="H485" s="2"/>
      <c r="I485" s="130"/>
      <c r="J485" s="2"/>
      <c r="K485" s="129"/>
      <c r="L485" s="129"/>
      <c r="M485" s="129"/>
      <c r="N485" s="131"/>
      <c r="O485" s="129"/>
      <c r="P485" s="129"/>
      <c r="Q485" s="129"/>
      <c r="R485" s="133"/>
      <c r="S485" s="26"/>
      <c r="T485" s="105"/>
      <c r="U485" s="64"/>
      <c r="V485" s="65"/>
      <c r="W485" s="64"/>
      <c r="X485" s="64"/>
      <c r="Y485" s="64"/>
      <c r="Z485" s="64"/>
      <c r="AA485" s="24"/>
      <c r="AB485" s="24"/>
      <c r="AC485" s="24"/>
      <c r="AD485" s="24"/>
    </row>
    <row r="486" spans="1:30">
      <c r="A486" s="24"/>
      <c r="B486" s="24"/>
      <c r="C486" s="24"/>
      <c r="D486" s="26"/>
      <c r="E486" s="127"/>
      <c r="F486" s="128"/>
      <c r="G486" s="129"/>
      <c r="H486" s="2"/>
      <c r="I486" s="130"/>
      <c r="J486" s="2"/>
      <c r="K486" s="129"/>
      <c r="L486" s="129"/>
      <c r="M486" s="129"/>
      <c r="N486" s="131"/>
      <c r="O486" s="129"/>
      <c r="P486" s="129"/>
      <c r="Q486" s="129"/>
      <c r="R486" s="133"/>
      <c r="S486" s="26"/>
      <c r="T486" s="105"/>
      <c r="U486" s="64"/>
      <c r="V486" s="65"/>
      <c r="W486" s="64"/>
      <c r="X486" s="64"/>
      <c r="Y486" s="64"/>
      <c r="Z486" s="64"/>
      <c r="AA486" s="24"/>
      <c r="AB486" s="24"/>
      <c r="AC486" s="24"/>
      <c r="AD486" s="24"/>
    </row>
    <row r="487" spans="1:30">
      <c r="A487" s="24"/>
      <c r="B487" s="24"/>
      <c r="C487" s="24"/>
      <c r="D487" s="26"/>
      <c r="E487" s="127"/>
      <c r="F487" s="128"/>
      <c r="G487" s="129"/>
      <c r="H487" s="2"/>
      <c r="I487" s="130"/>
      <c r="J487" s="2"/>
      <c r="K487" s="129"/>
      <c r="L487" s="129"/>
      <c r="M487" s="129"/>
      <c r="N487" s="131"/>
      <c r="O487" s="129"/>
      <c r="P487" s="129"/>
      <c r="Q487" s="129"/>
      <c r="R487" s="133"/>
      <c r="S487" s="26"/>
      <c r="T487" s="105"/>
      <c r="U487" s="64"/>
      <c r="V487" s="65"/>
      <c r="W487" s="64"/>
      <c r="X487" s="64"/>
      <c r="Y487" s="64"/>
      <c r="Z487" s="64"/>
      <c r="AA487" s="24"/>
      <c r="AB487" s="24"/>
      <c r="AC487" s="24"/>
      <c r="AD487" s="24"/>
    </row>
    <row r="488" spans="1:30">
      <c r="A488" s="24"/>
      <c r="B488" s="24"/>
      <c r="C488" s="24"/>
      <c r="D488" s="26"/>
      <c r="E488" s="127"/>
      <c r="F488" s="128"/>
      <c r="G488" s="129"/>
      <c r="H488" s="2"/>
      <c r="I488" s="130"/>
      <c r="J488" s="2"/>
      <c r="K488" s="129"/>
      <c r="L488" s="129"/>
      <c r="M488" s="129"/>
      <c r="N488" s="131"/>
      <c r="O488" s="129"/>
      <c r="P488" s="129"/>
      <c r="Q488" s="129"/>
      <c r="R488" s="133"/>
      <c r="S488" s="26"/>
      <c r="T488" s="105"/>
      <c r="U488" s="64"/>
      <c r="V488" s="65"/>
      <c r="W488" s="64"/>
      <c r="X488" s="64"/>
      <c r="Y488" s="64"/>
      <c r="Z488" s="64"/>
      <c r="AA488" s="24"/>
      <c r="AB488" s="24"/>
      <c r="AC488" s="24"/>
      <c r="AD488" s="24"/>
    </row>
    <row r="489" spans="1:30">
      <c r="A489" s="24"/>
      <c r="B489" s="24"/>
      <c r="C489" s="24"/>
      <c r="D489" s="26"/>
      <c r="E489" s="127"/>
      <c r="F489" s="128"/>
      <c r="G489" s="129"/>
      <c r="H489" s="2"/>
      <c r="I489" s="130"/>
      <c r="J489" s="2"/>
      <c r="K489" s="129"/>
      <c r="L489" s="129"/>
      <c r="M489" s="129"/>
      <c r="N489" s="131"/>
      <c r="O489" s="129"/>
      <c r="P489" s="129"/>
      <c r="Q489" s="129"/>
      <c r="R489" s="133"/>
      <c r="S489" s="26"/>
      <c r="T489" s="105"/>
      <c r="U489" s="64"/>
      <c r="V489" s="65"/>
      <c r="W489" s="64"/>
      <c r="X489" s="64"/>
      <c r="Y489" s="64"/>
      <c r="Z489" s="64"/>
      <c r="AA489" s="24"/>
      <c r="AB489" s="24"/>
      <c r="AC489" s="24"/>
      <c r="AD489" s="24"/>
    </row>
    <row r="490" spans="1:30">
      <c r="A490" s="24"/>
      <c r="B490" s="24"/>
      <c r="C490" s="24"/>
      <c r="D490" s="26"/>
      <c r="E490" s="127"/>
      <c r="F490" s="128"/>
      <c r="G490" s="129"/>
      <c r="H490" s="2"/>
      <c r="I490" s="130"/>
      <c r="J490" s="2"/>
      <c r="K490" s="129"/>
      <c r="L490" s="129"/>
      <c r="M490" s="129"/>
      <c r="N490" s="131"/>
      <c r="O490" s="129"/>
      <c r="P490" s="129"/>
      <c r="Q490" s="129"/>
      <c r="R490" s="133"/>
      <c r="S490" s="26"/>
      <c r="T490" s="105"/>
      <c r="U490" s="64"/>
      <c r="V490" s="65"/>
      <c r="W490" s="64"/>
      <c r="X490" s="64"/>
      <c r="Y490" s="64"/>
      <c r="Z490" s="64"/>
      <c r="AA490" s="24"/>
      <c r="AB490" s="24"/>
      <c r="AC490" s="24"/>
      <c r="AD490" s="24"/>
    </row>
    <row r="491" spans="1:30">
      <c r="A491" s="24"/>
      <c r="B491" s="24"/>
      <c r="C491" s="24"/>
      <c r="D491" s="26"/>
      <c r="E491" s="127"/>
      <c r="F491" s="128"/>
      <c r="G491" s="129"/>
      <c r="H491" s="2"/>
      <c r="I491" s="130"/>
      <c r="J491" s="2"/>
      <c r="K491" s="129"/>
      <c r="L491" s="129"/>
      <c r="M491" s="129"/>
      <c r="N491" s="131"/>
      <c r="O491" s="129"/>
      <c r="P491" s="129"/>
      <c r="Q491" s="129"/>
      <c r="R491" s="133"/>
      <c r="S491" s="26"/>
      <c r="T491" s="105"/>
      <c r="U491" s="64"/>
      <c r="V491" s="65"/>
      <c r="W491" s="64"/>
      <c r="X491" s="64"/>
      <c r="Y491" s="64"/>
      <c r="Z491" s="64"/>
      <c r="AA491" s="24"/>
      <c r="AB491" s="24"/>
      <c r="AC491" s="24"/>
      <c r="AD491" s="24"/>
    </row>
    <row r="492" spans="1:30">
      <c r="A492" s="24"/>
      <c r="B492" s="24"/>
      <c r="C492" s="24"/>
      <c r="D492" s="26"/>
      <c r="E492" s="127"/>
      <c r="F492" s="128"/>
      <c r="G492" s="129"/>
      <c r="H492" s="2"/>
      <c r="I492" s="130"/>
      <c r="J492" s="2"/>
      <c r="K492" s="129"/>
      <c r="L492" s="129"/>
      <c r="M492" s="129"/>
      <c r="N492" s="131"/>
      <c r="O492" s="129"/>
      <c r="P492" s="129"/>
      <c r="Q492" s="129"/>
      <c r="R492" s="133"/>
      <c r="S492" s="26"/>
      <c r="T492" s="105"/>
      <c r="U492" s="64"/>
      <c r="V492" s="65"/>
      <c r="W492" s="64"/>
      <c r="X492" s="64"/>
      <c r="Y492" s="64"/>
      <c r="Z492" s="64"/>
      <c r="AA492" s="24"/>
      <c r="AB492" s="24"/>
      <c r="AC492" s="24"/>
      <c r="AD492" s="24"/>
    </row>
    <row r="493" spans="1:30">
      <c r="A493" s="24"/>
      <c r="B493" s="24"/>
      <c r="C493" s="24"/>
      <c r="D493" s="26"/>
      <c r="E493" s="127"/>
      <c r="F493" s="128"/>
      <c r="G493" s="129"/>
      <c r="H493" s="2"/>
      <c r="I493" s="130"/>
      <c r="J493" s="2"/>
      <c r="K493" s="129"/>
      <c r="L493" s="129"/>
      <c r="M493" s="129"/>
      <c r="N493" s="131"/>
      <c r="O493" s="129"/>
      <c r="P493" s="129"/>
      <c r="Q493" s="129"/>
      <c r="R493" s="133"/>
      <c r="S493" s="26"/>
      <c r="T493" s="105"/>
      <c r="U493" s="64"/>
      <c r="V493" s="65"/>
      <c r="W493" s="64"/>
      <c r="X493" s="64"/>
      <c r="Y493" s="64"/>
      <c r="Z493" s="64"/>
      <c r="AA493" s="24"/>
      <c r="AB493" s="24"/>
      <c r="AC493" s="24"/>
      <c r="AD493" s="24"/>
    </row>
    <row r="494" spans="1:30">
      <c r="A494" s="24"/>
      <c r="B494" s="24"/>
      <c r="C494" s="24"/>
      <c r="D494" s="26"/>
      <c r="E494" s="127"/>
      <c r="F494" s="128"/>
      <c r="G494" s="129"/>
      <c r="H494" s="2"/>
      <c r="I494" s="130"/>
      <c r="J494" s="2"/>
      <c r="K494" s="129"/>
      <c r="L494" s="129"/>
      <c r="M494" s="129"/>
      <c r="N494" s="131"/>
      <c r="O494" s="129"/>
      <c r="P494" s="129"/>
      <c r="Q494" s="129"/>
      <c r="R494" s="133"/>
      <c r="S494" s="26"/>
      <c r="T494" s="105"/>
      <c r="U494" s="64"/>
      <c r="V494" s="65"/>
      <c r="W494" s="64"/>
      <c r="X494" s="64"/>
      <c r="Y494" s="64"/>
      <c r="Z494" s="64"/>
      <c r="AA494" s="24"/>
      <c r="AB494" s="24"/>
      <c r="AC494" s="24"/>
      <c r="AD494" s="24"/>
    </row>
    <row r="495" spans="1:30">
      <c r="A495" s="24"/>
      <c r="B495" s="24"/>
      <c r="C495" s="24"/>
      <c r="D495" s="26"/>
      <c r="E495" s="127"/>
      <c r="F495" s="128"/>
      <c r="G495" s="129"/>
      <c r="H495" s="2"/>
      <c r="I495" s="130"/>
      <c r="J495" s="2"/>
      <c r="K495" s="129"/>
      <c r="L495" s="129"/>
      <c r="M495" s="129"/>
      <c r="N495" s="131"/>
      <c r="O495" s="129"/>
      <c r="P495" s="129"/>
      <c r="Q495" s="129"/>
      <c r="R495" s="133"/>
      <c r="S495" s="26"/>
      <c r="T495" s="105"/>
      <c r="U495" s="64"/>
      <c r="V495" s="65"/>
      <c r="W495" s="64"/>
      <c r="X495" s="64"/>
      <c r="Y495" s="64"/>
      <c r="Z495" s="64"/>
      <c r="AA495" s="24"/>
      <c r="AB495" s="24"/>
      <c r="AC495" s="24"/>
      <c r="AD495" s="24"/>
    </row>
    <row r="496" spans="1:30">
      <c r="A496" s="24"/>
      <c r="B496" s="24"/>
      <c r="C496" s="24"/>
      <c r="D496" s="26"/>
      <c r="E496" s="127"/>
      <c r="F496" s="128"/>
      <c r="G496" s="129"/>
      <c r="H496" s="2"/>
      <c r="I496" s="130"/>
      <c r="J496" s="2"/>
      <c r="K496" s="129"/>
      <c r="L496" s="129"/>
      <c r="M496" s="129"/>
      <c r="N496" s="131"/>
      <c r="O496" s="129"/>
      <c r="P496" s="129"/>
      <c r="Q496" s="129"/>
      <c r="R496" s="133"/>
      <c r="S496" s="26"/>
      <c r="T496" s="105"/>
      <c r="U496" s="64"/>
      <c r="V496" s="65"/>
      <c r="W496" s="64"/>
      <c r="X496" s="64"/>
      <c r="Y496" s="64"/>
      <c r="Z496" s="64"/>
      <c r="AA496" s="24"/>
      <c r="AB496" s="24"/>
      <c r="AC496" s="24"/>
      <c r="AD496" s="24"/>
    </row>
    <row r="497" spans="1:30">
      <c r="A497" s="24"/>
      <c r="B497" s="24"/>
      <c r="C497" s="24"/>
      <c r="D497" s="26"/>
      <c r="E497" s="127"/>
      <c r="F497" s="128"/>
      <c r="G497" s="129"/>
      <c r="H497" s="2"/>
      <c r="I497" s="130"/>
      <c r="J497" s="2"/>
      <c r="K497" s="129"/>
      <c r="L497" s="129"/>
      <c r="M497" s="129"/>
      <c r="N497" s="131"/>
      <c r="O497" s="129"/>
      <c r="P497" s="129"/>
      <c r="Q497" s="129"/>
      <c r="R497" s="133"/>
      <c r="S497" s="26"/>
      <c r="T497" s="105"/>
      <c r="U497" s="64"/>
      <c r="V497" s="65"/>
      <c r="W497" s="64"/>
      <c r="X497" s="64"/>
      <c r="Y497" s="64"/>
      <c r="Z497" s="64"/>
      <c r="AA497" s="24"/>
      <c r="AB497" s="24"/>
      <c r="AC497" s="24"/>
      <c r="AD497" s="24"/>
    </row>
    <row r="498" spans="1:30">
      <c r="A498" s="24"/>
      <c r="B498" s="24"/>
      <c r="C498" s="24"/>
      <c r="D498" s="26"/>
      <c r="E498" s="127"/>
      <c r="F498" s="128"/>
      <c r="G498" s="129"/>
      <c r="H498" s="2"/>
      <c r="I498" s="130"/>
      <c r="J498" s="2"/>
      <c r="K498" s="129"/>
      <c r="L498" s="129"/>
      <c r="M498" s="129"/>
      <c r="N498" s="131"/>
      <c r="O498" s="129"/>
      <c r="P498" s="129"/>
      <c r="Q498" s="129"/>
      <c r="R498" s="133"/>
      <c r="S498" s="26"/>
      <c r="T498" s="105"/>
      <c r="U498" s="64"/>
      <c r="V498" s="65"/>
      <c r="W498" s="64"/>
      <c r="X498" s="64"/>
      <c r="Y498" s="64"/>
      <c r="Z498" s="64"/>
      <c r="AA498" s="24"/>
      <c r="AB498" s="24"/>
      <c r="AC498" s="24"/>
      <c r="AD498" s="24"/>
    </row>
    <row r="499" spans="1:30">
      <c r="A499" s="24"/>
      <c r="B499" s="24"/>
      <c r="C499" s="24"/>
      <c r="D499" s="26"/>
      <c r="E499" s="127"/>
      <c r="F499" s="128"/>
      <c r="G499" s="129"/>
      <c r="H499" s="2"/>
      <c r="I499" s="130"/>
      <c r="J499" s="2"/>
      <c r="K499" s="129"/>
      <c r="L499" s="129"/>
      <c r="M499" s="129"/>
      <c r="N499" s="131"/>
      <c r="O499" s="129"/>
      <c r="P499" s="129"/>
      <c r="Q499" s="129"/>
      <c r="R499" s="133"/>
      <c r="S499" s="26"/>
      <c r="T499" s="105"/>
      <c r="U499" s="64"/>
      <c r="V499" s="65"/>
      <c r="W499" s="64"/>
      <c r="X499" s="64"/>
      <c r="Y499" s="64"/>
      <c r="Z499" s="64"/>
      <c r="AA499" s="24"/>
      <c r="AB499" s="24"/>
      <c r="AC499" s="24"/>
      <c r="AD499" s="24"/>
    </row>
    <row r="500" spans="1:30">
      <c r="A500" s="24"/>
      <c r="B500" s="24"/>
      <c r="C500" s="24"/>
      <c r="D500" s="26"/>
      <c r="E500" s="127"/>
      <c r="F500" s="128"/>
      <c r="G500" s="129"/>
      <c r="H500" s="2"/>
      <c r="I500" s="130"/>
      <c r="J500" s="2"/>
      <c r="K500" s="129"/>
      <c r="L500" s="129"/>
      <c r="M500" s="129"/>
      <c r="N500" s="131"/>
      <c r="O500" s="129"/>
      <c r="P500" s="129"/>
      <c r="Q500" s="129"/>
      <c r="R500" s="133"/>
      <c r="S500" s="26"/>
      <c r="T500" s="105"/>
      <c r="U500" s="64"/>
      <c r="V500" s="65"/>
      <c r="W500" s="64"/>
      <c r="X500" s="64"/>
      <c r="Y500" s="64"/>
      <c r="Z500" s="64"/>
      <c r="AA500" s="24"/>
      <c r="AB500" s="24"/>
      <c r="AC500" s="24"/>
      <c r="AD500" s="24"/>
    </row>
    <row r="501" spans="1:30">
      <c r="A501" s="106" t="s">
        <v>405</v>
      </c>
      <c r="B501" s="260" t="s">
        <v>244</v>
      </c>
      <c r="C501" s="68" t="s">
        <v>393</v>
      </c>
      <c r="D501" s="68">
        <v>3441</v>
      </c>
      <c r="E501" s="68">
        <v>3370</v>
      </c>
      <c r="F501" s="68">
        <f t="shared" ref="F501:F513" si="273">IF((D501&gt;E501),(D501-E501),(0))/1</f>
        <v>71</v>
      </c>
      <c r="G501" s="261">
        <f t="shared" si="252"/>
        <v>355</v>
      </c>
      <c r="H501" s="9">
        <f t="shared" si="253"/>
        <v>0</v>
      </c>
      <c r="I501" s="262">
        <f t="shared" si="254"/>
        <v>0</v>
      </c>
      <c r="J501" s="9">
        <f t="shared" si="255"/>
        <v>0</v>
      </c>
      <c r="K501" s="261">
        <f t="shared" si="256"/>
        <v>0</v>
      </c>
      <c r="L501" s="69">
        <f t="shared" ref="L501:L513" si="274">(G501+I501+K501)*1</f>
        <v>355</v>
      </c>
      <c r="M501" s="69">
        <f t="shared" si="257"/>
        <v>355</v>
      </c>
      <c r="N501" s="71">
        <f>IF((Y501&gt;0),Y501,130)*1</f>
        <v>270</v>
      </c>
      <c r="O501" s="69">
        <f t="shared" si="258"/>
        <v>0</v>
      </c>
      <c r="P501" s="69">
        <v>0</v>
      </c>
      <c r="Q501" s="69">
        <f>IF((M501&gt;0),(M501+N501+P501),(Y501)+(P501))</f>
        <v>625</v>
      </c>
      <c r="R501" s="72" t="s">
        <v>48</v>
      </c>
      <c r="S501" s="26"/>
      <c r="T501" s="105"/>
      <c r="U501" s="64">
        <v>5</v>
      </c>
      <c r="V501" s="65">
        <v>5.04</v>
      </c>
      <c r="W501" s="64">
        <v>5.0999999999999996</v>
      </c>
      <c r="X501" s="64">
        <v>90</v>
      </c>
      <c r="Y501" s="64">
        <f>3*90</f>
        <v>270</v>
      </c>
      <c r="Z501" s="64">
        <v>400</v>
      </c>
      <c r="AA501" s="24"/>
      <c r="AB501" s="24"/>
      <c r="AC501" s="24"/>
      <c r="AD501" s="24"/>
    </row>
    <row r="502" spans="1:30">
      <c r="A502" s="237"/>
      <c r="B502" s="260" t="s">
        <v>97</v>
      </c>
      <c r="C502" s="68" t="s">
        <v>394</v>
      </c>
      <c r="D502" s="68"/>
      <c r="E502" s="68"/>
      <c r="F502" s="80">
        <f t="shared" si="273"/>
        <v>0</v>
      </c>
      <c r="G502" s="81">
        <f t="shared" si="252"/>
        <v>0</v>
      </c>
      <c r="H502" s="5">
        <f t="shared" si="253"/>
        <v>0</v>
      </c>
      <c r="I502" s="82">
        <f t="shared" si="254"/>
        <v>0</v>
      </c>
      <c r="J502" s="5">
        <f t="shared" si="255"/>
        <v>0</v>
      </c>
      <c r="K502" s="81">
        <f t="shared" si="256"/>
        <v>0</v>
      </c>
      <c r="L502" s="81">
        <f t="shared" si="274"/>
        <v>0</v>
      </c>
      <c r="M502" s="81">
        <f t="shared" si="257"/>
        <v>0</v>
      </c>
      <c r="N502" s="83"/>
      <c r="O502" s="81">
        <f t="shared" si="258"/>
        <v>90</v>
      </c>
      <c r="P502" s="81">
        <v>0</v>
      </c>
      <c r="Q502" s="81">
        <f t="shared" ref="Q502:Q513" si="275">IF((M502&gt;0),(M502+N502+P502),(Y502)+(P502))</f>
        <v>90</v>
      </c>
      <c r="R502" s="72" t="s">
        <v>48</v>
      </c>
      <c r="S502" s="26"/>
      <c r="T502" s="105"/>
      <c r="U502" s="64">
        <v>5</v>
      </c>
      <c r="V502" s="65">
        <v>5.04</v>
      </c>
      <c r="W502" s="64">
        <v>5.0999999999999996</v>
      </c>
      <c r="X502" s="64">
        <v>90</v>
      </c>
      <c r="Y502" s="64">
        <f>1*90</f>
        <v>90</v>
      </c>
      <c r="Z502" s="64">
        <v>400</v>
      </c>
      <c r="AA502" s="24"/>
      <c r="AB502" s="24"/>
      <c r="AC502" s="24"/>
      <c r="AD502" s="24"/>
    </row>
    <row r="503" spans="1:30">
      <c r="A503" s="237"/>
      <c r="B503" s="177" t="s">
        <v>97</v>
      </c>
      <c r="C503" s="109" t="s">
        <v>395</v>
      </c>
      <c r="D503" s="109"/>
      <c r="E503" s="109"/>
      <c r="F503" s="80">
        <f t="shared" si="273"/>
        <v>0</v>
      </c>
      <c r="G503" s="81">
        <f t="shared" si="252"/>
        <v>0</v>
      </c>
      <c r="H503" s="5">
        <f t="shared" si="253"/>
        <v>0</v>
      </c>
      <c r="I503" s="82">
        <f t="shared" si="254"/>
        <v>0</v>
      </c>
      <c r="J503" s="5">
        <f t="shared" si="255"/>
        <v>0</v>
      </c>
      <c r="K503" s="81">
        <f t="shared" si="256"/>
        <v>0</v>
      </c>
      <c r="L503" s="81">
        <f t="shared" si="274"/>
        <v>0</v>
      </c>
      <c r="M503" s="81">
        <f t="shared" si="257"/>
        <v>0</v>
      </c>
      <c r="N503" s="83">
        <f t="shared" ref="N503:N513" si="276">IF((Y503&gt;0),Y503,130)*1</f>
        <v>90</v>
      </c>
      <c r="O503" s="81">
        <f t="shared" si="258"/>
        <v>90</v>
      </c>
      <c r="P503" s="81">
        <v>0</v>
      </c>
      <c r="Q503" s="81">
        <f t="shared" si="275"/>
        <v>90</v>
      </c>
      <c r="R503" s="72" t="s">
        <v>48</v>
      </c>
      <c r="S503" s="26"/>
      <c r="T503" s="105"/>
      <c r="U503" s="64">
        <v>5</v>
      </c>
      <c r="V503" s="65">
        <v>5.04</v>
      </c>
      <c r="W503" s="64">
        <v>5.0999999999999996</v>
      </c>
      <c r="X503" s="64">
        <v>90</v>
      </c>
      <c r="Y503" s="64">
        <f t="shared" ref="Y503:Y513" si="277">1*90</f>
        <v>90</v>
      </c>
      <c r="Z503" s="64">
        <v>400</v>
      </c>
      <c r="AA503" s="24"/>
      <c r="AB503" s="24"/>
      <c r="AC503" s="24"/>
      <c r="AD503" s="24"/>
    </row>
    <row r="504" spans="1:30">
      <c r="A504" s="237"/>
      <c r="B504" s="260" t="s">
        <v>97</v>
      </c>
      <c r="C504" s="68" t="s">
        <v>396</v>
      </c>
      <c r="D504" s="80"/>
      <c r="E504" s="80"/>
      <c r="F504" s="80">
        <f t="shared" si="273"/>
        <v>0</v>
      </c>
      <c r="G504" s="81">
        <f t="shared" si="252"/>
        <v>0</v>
      </c>
      <c r="H504" s="5">
        <f t="shared" si="253"/>
        <v>0</v>
      </c>
      <c r="I504" s="82">
        <f t="shared" si="254"/>
        <v>0</v>
      </c>
      <c r="J504" s="5">
        <f t="shared" si="255"/>
        <v>0</v>
      </c>
      <c r="K504" s="81">
        <f t="shared" si="256"/>
        <v>0</v>
      </c>
      <c r="L504" s="81">
        <f t="shared" si="274"/>
        <v>0</v>
      </c>
      <c r="M504" s="81">
        <f t="shared" si="257"/>
        <v>0</v>
      </c>
      <c r="N504" s="83">
        <f t="shared" si="276"/>
        <v>90</v>
      </c>
      <c r="O504" s="81">
        <f t="shared" si="258"/>
        <v>90</v>
      </c>
      <c r="P504" s="81">
        <v>0</v>
      </c>
      <c r="Q504" s="81">
        <f t="shared" si="275"/>
        <v>90</v>
      </c>
      <c r="R504" s="72" t="s">
        <v>48</v>
      </c>
      <c r="S504" s="144"/>
      <c r="T504" s="105"/>
      <c r="U504" s="64">
        <v>5</v>
      </c>
      <c r="V504" s="65">
        <v>5.04</v>
      </c>
      <c r="W504" s="64">
        <v>5.0999999999999996</v>
      </c>
      <c r="X504" s="64">
        <v>90</v>
      </c>
      <c r="Y504" s="64">
        <f t="shared" si="277"/>
        <v>90</v>
      </c>
      <c r="Z504" s="64">
        <v>400</v>
      </c>
      <c r="AA504" s="24"/>
      <c r="AB504" s="24"/>
      <c r="AC504" s="24"/>
      <c r="AD504" s="24"/>
    </row>
    <row r="505" spans="1:30">
      <c r="A505" s="237"/>
      <c r="B505" s="260" t="s">
        <v>578</v>
      </c>
      <c r="C505" s="68" t="s">
        <v>397</v>
      </c>
      <c r="D505" s="68">
        <v>8428</v>
      </c>
      <c r="E505" s="68">
        <v>8242</v>
      </c>
      <c r="F505" s="68">
        <f t="shared" si="273"/>
        <v>186</v>
      </c>
      <c r="G505" s="69">
        <f t="shared" si="252"/>
        <v>500</v>
      </c>
      <c r="H505" s="4">
        <f t="shared" si="253"/>
        <v>86</v>
      </c>
      <c r="I505" s="70">
        <f t="shared" si="254"/>
        <v>433.44</v>
      </c>
      <c r="J505" s="4">
        <f t="shared" si="255"/>
        <v>0</v>
      </c>
      <c r="K505" s="69">
        <f t="shared" si="256"/>
        <v>0</v>
      </c>
      <c r="L505" s="69">
        <f t="shared" si="274"/>
        <v>933.44</v>
      </c>
      <c r="M505" s="69">
        <f t="shared" si="257"/>
        <v>933.44</v>
      </c>
      <c r="N505" s="71">
        <f t="shared" si="276"/>
        <v>90</v>
      </c>
      <c r="O505" s="69">
        <f t="shared" si="258"/>
        <v>0</v>
      </c>
      <c r="P505" s="69">
        <v>0</v>
      </c>
      <c r="Q505" s="81">
        <f t="shared" si="275"/>
        <v>1023.44</v>
      </c>
      <c r="R505" s="247" t="s">
        <v>571</v>
      </c>
      <c r="S505" s="26"/>
      <c r="T505" s="105"/>
      <c r="U505" s="64">
        <v>5</v>
      </c>
      <c r="V505" s="65">
        <v>5.04</v>
      </c>
      <c r="W505" s="64">
        <v>5.0999999999999996</v>
      </c>
      <c r="X505" s="64">
        <v>90</v>
      </c>
      <c r="Y505" s="64">
        <f t="shared" si="277"/>
        <v>90</v>
      </c>
      <c r="Z505" s="64">
        <v>400</v>
      </c>
      <c r="AA505" s="24"/>
      <c r="AB505" s="24"/>
      <c r="AC505" s="24"/>
      <c r="AD505" s="24"/>
    </row>
    <row r="506" spans="1:30">
      <c r="A506" s="237"/>
      <c r="B506" s="260" t="s">
        <v>493</v>
      </c>
      <c r="C506" s="68" t="s">
        <v>398</v>
      </c>
      <c r="D506" s="68">
        <v>10468</v>
      </c>
      <c r="E506" s="68">
        <v>10275</v>
      </c>
      <c r="F506" s="68">
        <f t="shared" si="273"/>
        <v>193</v>
      </c>
      <c r="G506" s="261">
        <f t="shared" si="252"/>
        <v>500</v>
      </c>
      <c r="H506" s="9">
        <f t="shared" si="253"/>
        <v>93</v>
      </c>
      <c r="I506" s="262">
        <f t="shared" si="254"/>
        <v>468.72</v>
      </c>
      <c r="J506" s="9">
        <f t="shared" si="255"/>
        <v>0</v>
      </c>
      <c r="K506" s="261">
        <f t="shared" si="256"/>
        <v>0</v>
      </c>
      <c r="L506" s="69">
        <f t="shared" si="274"/>
        <v>968.72</v>
      </c>
      <c r="M506" s="69">
        <f t="shared" si="257"/>
        <v>968.72</v>
      </c>
      <c r="N506" s="71">
        <f t="shared" si="276"/>
        <v>90</v>
      </c>
      <c r="O506" s="69">
        <f t="shared" si="258"/>
        <v>0</v>
      </c>
      <c r="P506" s="69">
        <v>0</v>
      </c>
      <c r="Q506" s="69">
        <f t="shared" si="275"/>
        <v>1058.72</v>
      </c>
      <c r="R506" s="72" t="s">
        <v>48</v>
      </c>
      <c r="S506" s="26"/>
      <c r="T506" s="105"/>
      <c r="U506" s="64">
        <v>5</v>
      </c>
      <c r="V506" s="65">
        <v>5.04</v>
      </c>
      <c r="W506" s="64">
        <v>5.0999999999999996</v>
      </c>
      <c r="X506" s="64">
        <v>90</v>
      </c>
      <c r="Y506" s="64">
        <f t="shared" si="277"/>
        <v>90</v>
      </c>
      <c r="Z506" s="64">
        <v>400</v>
      </c>
      <c r="AA506" s="24"/>
      <c r="AB506" s="24"/>
      <c r="AC506" s="24"/>
      <c r="AD506" s="24"/>
    </row>
    <row r="507" spans="1:30">
      <c r="A507" s="237"/>
      <c r="B507" s="177" t="s">
        <v>494</v>
      </c>
      <c r="C507" s="68" t="s">
        <v>399</v>
      </c>
      <c r="D507" s="68">
        <v>9375</v>
      </c>
      <c r="E507" s="68">
        <v>9086</v>
      </c>
      <c r="F507" s="68">
        <f t="shared" si="273"/>
        <v>289</v>
      </c>
      <c r="G507" s="261">
        <f t="shared" si="252"/>
        <v>500</v>
      </c>
      <c r="H507" s="9">
        <f t="shared" si="253"/>
        <v>189</v>
      </c>
      <c r="I507" s="262">
        <f t="shared" si="254"/>
        <v>504</v>
      </c>
      <c r="J507" s="9">
        <f t="shared" si="255"/>
        <v>89</v>
      </c>
      <c r="K507" s="261">
        <f t="shared" si="256"/>
        <v>453.9</v>
      </c>
      <c r="L507" s="69">
        <f t="shared" si="274"/>
        <v>1457.9</v>
      </c>
      <c r="M507" s="69">
        <f t="shared" si="257"/>
        <v>1457.9</v>
      </c>
      <c r="N507" s="71">
        <f t="shared" si="276"/>
        <v>90</v>
      </c>
      <c r="O507" s="69">
        <f t="shared" si="258"/>
        <v>0</v>
      </c>
      <c r="P507" s="69">
        <v>0</v>
      </c>
      <c r="Q507" s="69">
        <f t="shared" si="275"/>
        <v>1547.9</v>
      </c>
      <c r="R507" s="72" t="s">
        <v>48</v>
      </c>
      <c r="S507" s="26"/>
      <c r="T507" s="105"/>
      <c r="U507" s="64">
        <v>5</v>
      </c>
      <c r="V507" s="65">
        <v>5.04</v>
      </c>
      <c r="W507" s="64">
        <v>5.0999999999999996</v>
      </c>
      <c r="X507" s="64">
        <v>90</v>
      </c>
      <c r="Y507" s="64">
        <f t="shared" si="277"/>
        <v>90</v>
      </c>
      <c r="Z507" s="64">
        <v>400</v>
      </c>
      <c r="AA507" s="24"/>
      <c r="AB507" s="24"/>
      <c r="AC507" s="24"/>
      <c r="AD507" s="24"/>
    </row>
    <row r="508" spans="1:30">
      <c r="A508" s="237"/>
      <c r="B508" s="260" t="s">
        <v>495</v>
      </c>
      <c r="C508" s="68" t="s">
        <v>491</v>
      </c>
      <c r="D508" s="68">
        <v>2323</v>
      </c>
      <c r="E508" s="68">
        <v>2252</v>
      </c>
      <c r="F508" s="68">
        <f>IF((D508&gt;E508),(D508-E508),(0))/1</f>
        <v>71</v>
      </c>
      <c r="G508" s="69">
        <f t="shared" si="252"/>
        <v>355</v>
      </c>
      <c r="H508" s="4">
        <f t="shared" si="253"/>
        <v>0</v>
      </c>
      <c r="I508" s="70">
        <f t="shared" si="254"/>
        <v>0</v>
      </c>
      <c r="J508" s="4">
        <f t="shared" si="255"/>
        <v>0</v>
      </c>
      <c r="K508" s="69">
        <f t="shared" si="256"/>
        <v>0</v>
      </c>
      <c r="L508" s="69">
        <f>(G508+I508+K508)*1</f>
        <v>355</v>
      </c>
      <c r="M508" s="69">
        <f t="shared" si="257"/>
        <v>355</v>
      </c>
      <c r="N508" s="71">
        <f t="shared" si="276"/>
        <v>90</v>
      </c>
      <c r="O508" s="69">
        <f t="shared" si="258"/>
        <v>0</v>
      </c>
      <c r="P508" s="69">
        <v>0</v>
      </c>
      <c r="Q508" s="69">
        <f t="shared" si="275"/>
        <v>445</v>
      </c>
      <c r="R508" s="72" t="s">
        <v>48</v>
      </c>
      <c r="S508" s="26"/>
      <c r="T508" s="105"/>
      <c r="U508" s="64">
        <v>5</v>
      </c>
      <c r="V508" s="65">
        <v>5.04</v>
      </c>
      <c r="W508" s="64">
        <v>5.0999999999999996</v>
      </c>
      <c r="X508" s="64">
        <v>90</v>
      </c>
      <c r="Y508" s="64">
        <f t="shared" si="277"/>
        <v>90</v>
      </c>
      <c r="Z508" s="64">
        <v>400</v>
      </c>
      <c r="AA508" s="24"/>
      <c r="AB508" s="24"/>
      <c r="AC508" s="24"/>
      <c r="AD508" s="24"/>
    </row>
    <row r="509" spans="1:30">
      <c r="A509" s="237"/>
      <c r="B509" s="88" t="s">
        <v>492</v>
      </c>
      <c r="C509" s="180" t="s">
        <v>400</v>
      </c>
      <c r="D509" s="68">
        <v>6085</v>
      </c>
      <c r="E509" s="68">
        <v>5877</v>
      </c>
      <c r="F509" s="68">
        <f t="shared" si="273"/>
        <v>208</v>
      </c>
      <c r="G509" s="261">
        <f t="shared" si="252"/>
        <v>500</v>
      </c>
      <c r="H509" s="9">
        <f t="shared" si="253"/>
        <v>108</v>
      </c>
      <c r="I509" s="262">
        <f t="shared" si="254"/>
        <v>504</v>
      </c>
      <c r="J509" s="9">
        <f t="shared" si="255"/>
        <v>8</v>
      </c>
      <c r="K509" s="261">
        <f t="shared" si="256"/>
        <v>40.799999999999997</v>
      </c>
      <c r="L509" s="69">
        <f t="shared" si="274"/>
        <v>1044.8</v>
      </c>
      <c r="M509" s="69">
        <f t="shared" si="257"/>
        <v>1044.8</v>
      </c>
      <c r="N509" s="71">
        <f t="shared" si="276"/>
        <v>90</v>
      </c>
      <c r="O509" s="69">
        <f t="shared" si="258"/>
        <v>0</v>
      </c>
      <c r="P509" s="69">
        <v>0</v>
      </c>
      <c r="Q509" s="69">
        <f t="shared" si="275"/>
        <v>1134.8</v>
      </c>
      <c r="R509" s="72" t="s">
        <v>48</v>
      </c>
      <c r="S509" s="26"/>
      <c r="T509" s="105"/>
      <c r="U509" s="64">
        <v>5</v>
      </c>
      <c r="V509" s="65">
        <v>5.04</v>
      </c>
      <c r="W509" s="64">
        <v>5.0999999999999996</v>
      </c>
      <c r="X509" s="64">
        <v>90</v>
      </c>
      <c r="Y509" s="64">
        <f t="shared" si="277"/>
        <v>90</v>
      </c>
      <c r="Z509" s="64">
        <v>400</v>
      </c>
      <c r="AA509" s="24"/>
      <c r="AB509" s="24"/>
      <c r="AC509" s="24"/>
      <c r="AD509" s="24"/>
    </row>
    <row r="510" spans="1:30">
      <c r="A510" s="237"/>
      <c r="B510" s="88" t="s">
        <v>97</v>
      </c>
      <c r="C510" s="180" t="s">
        <v>401</v>
      </c>
      <c r="D510" s="80"/>
      <c r="E510" s="80"/>
      <c r="F510" s="80">
        <f t="shared" si="273"/>
        <v>0</v>
      </c>
      <c r="G510" s="81">
        <f t="shared" si="252"/>
        <v>0</v>
      </c>
      <c r="H510" s="5">
        <f t="shared" si="253"/>
        <v>0</v>
      </c>
      <c r="I510" s="82">
        <f t="shared" si="254"/>
        <v>0</v>
      </c>
      <c r="J510" s="5">
        <f t="shared" si="255"/>
        <v>0</v>
      </c>
      <c r="K510" s="81">
        <f t="shared" si="256"/>
        <v>0</v>
      </c>
      <c r="L510" s="81">
        <f t="shared" si="274"/>
        <v>0</v>
      </c>
      <c r="M510" s="81">
        <f t="shared" si="257"/>
        <v>0</v>
      </c>
      <c r="N510" s="83">
        <f t="shared" si="276"/>
        <v>90</v>
      </c>
      <c r="O510" s="81">
        <f t="shared" si="258"/>
        <v>90</v>
      </c>
      <c r="P510" s="81"/>
      <c r="Q510" s="81">
        <f t="shared" si="275"/>
        <v>90</v>
      </c>
      <c r="R510" s="72" t="s">
        <v>48</v>
      </c>
      <c r="S510" s="26"/>
      <c r="T510" s="105"/>
      <c r="U510" s="64">
        <v>5</v>
      </c>
      <c r="V510" s="65">
        <v>5.04</v>
      </c>
      <c r="W510" s="64">
        <v>5.0999999999999996</v>
      </c>
      <c r="X510" s="64">
        <v>90</v>
      </c>
      <c r="Y510" s="64">
        <f t="shared" si="277"/>
        <v>90</v>
      </c>
      <c r="Z510" s="64">
        <v>400</v>
      </c>
      <c r="AA510" s="24"/>
      <c r="AB510" s="24"/>
      <c r="AC510" s="24"/>
      <c r="AD510" s="24"/>
    </row>
    <row r="511" spans="1:30">
      <c r="A511" s="237"/>
      <c r="B511" s="88" t="s">
        <v>97</v>
      </c>
      <c r="C511" s="180" t="s">
        <v>402</v>
      </c>
      <c r="D511" s="68"/>
      <c r="E511" s="68"/>
      <c r="F511" s="80">
        <f t="shared" si="273"/>
        <v>0</v>
      </c>
      <c r="G511" s="81">
        <f t="shared" si="252"/>
        <v>0</v>
      </c>
      <c r="H511" s="5">
        <f t="shared" si="253"/>
        <v>0</v>
      </c>
      <c r="I511" s="82">
        <f t="shared" si="254"/>
        <v>0</v>
      </c>
      <c r="J511" s="5">
        <f t="shared" si="255"/>
        <v>0</v>
      </c>
      <c r="K511" s="81">
        <f t="shared" si="256"/>
        <v>0</v>
      </c>
      <c r="L511" s="81">
        <f t="shared" si="274"/>
        <v>0</v>
      </c>
      <c r="M511" s="81">
        <f t="shared" si="257"/>
        <v>0</v>
      </c>
      <c r="N511" s="83">
        <f t="shared" si="276"/>
        <v>90</v>
      </c>
      <c r="O511" s="81">
        <f t="shared" si="258"/>
        <v>90</v>
      </c>
      <c r="P511" s="81">
        <v>0</v>
      </c>
      <c r="Q511" s="81">
        <f t="shared" si="275"/>
        <v>90</v>
      </c>
      <c r="R511" s="72" t="s">
        <v>48</v>
      </c>
      <c r="S511" s="26"/>
      <c r="T511" s="105"/>
      <c r="U511" s="64">
        <v>5</v>
      </c>
      <c r="V511" s="65">
        <v>5.04</v>
      </c>
      <c r="W511" s="64">
        <v>5.0999999999999996</v>
      </c>
      <c r="X511" s="64">
        <v>90</v>
      </c>
      <c r="Y511" s="64">
        <f t="shared" si="277"/>
        <v>90</v>
      </c>
      <c r="Z511" s="64">
        <v>400</v>
      </c>
      <c r="AA511" s="24"/>
      <c r="AB511" s="24"/>
      <c r="AC511" s="24"/>
      <c r="AD511" s="24"/>
    </row>
    <row r="512" spans="1:30">
      <c r="A512" s="237"/>
      <c r="B512" s="88" t="s">
        <v>97</v>
      </c>
      <c r="C512" s="180" t="s">
        <v>403</v>
      </c>
      <c r="D512" s="68"/>
      <c r="E512" s="68"/>
      <c r="F512" s="80">
        <f t="shared" si="273"/>
        <v>0</v>
      </c>
      <c r="G512" s="81">
        <f t="shared" si="252"/>
        <v>0</v>
      </c>
      <c r="H512" s="5">
        <f t="shared" si="253"/>
        <v>0</v>
      </c>
      <c r="I512" s="82">
        <f t="shared" si="254"/>
        <v>0</v>
      </c>
      <c r="J512" s="5">
        <f t="shared" si="255"/>
        <v>0</v>
      </c>
      <c r="K512" s="81">
        <f t="shared" si="256"/>
        <v>0</v>
      </c>
      <c r="L512" s="81">
        <f t="shared" si="274"/>
        <v>0</v>
      </c>
      <c r="M512" s="81">
        <f t="shared" si="257"/>
        <v>0</v>
      </c>
      <c r="N512" s="83">
        <f t="shared" si="276"/>
        <v>90</v>
      </c>
      <c r="O512" s="81">
        <f t="shared" si="258"/>
        <v>90</v>
      </c>
      <c r="P512" s="81">
        <v>0</v>
      </c>
      <c r="Q512" s="81">
        <f t="shared" si="275"/>
        <v>90</v>
      </c>
      <c r="R512" s="72" t="s">
        <v>48</v>
      </c>
      <c r="S512" s="26"/>
      <c r="T512" s="105"/>
      <c r="U512" s="64">
        <v>5</v>
      </c>
      <c r="V512" s="65">
        <v>5.04</v>
      </c>
      <c r="W512" s="64">
        <v>5.0999999999999996</v>
      </c>
      <c r="X512" s="64">
        <v>90</v>
      </c>
      <c r="Y512" s="64">
        <f t="shared" si="277"/>
        <v>90</v>
      </c>
      <c r="Z512" s="64">
        <v>400</v>
      </c>
      <c r="AA512" s="24"/>
      <c r="AB512" s="24"/>
      <c r="AC512" s="24"/>
      <c r="AD512" s="24"/>
    </row>
    <row r="513" spans="1:30">
      <c r="A513" s="237"/>
      <c r="B513" s="88" t="s">
        <v>97</v>
      </c>
      <c r="C513" s="180" t="s">
        <v>404</v>
      </c>
      <c r="D513" s="68"/>
      <c r="E513" s="68"/>
      <c r="F513" s="80">
        <f t="shared" si="273"/>
        <v>0</v>
      </c>
      <c r="G513" s="81">
        <f t="shared" si="252"/>
        <v>0</v>
      </c>
      <c r="H513" s="5">
        <f t="shared" si="253"/>
        <v>0</v>
      </c>
      <c r="I513" s="82">
        <f t="shared" si="254"/>
        <v>0</v>
      </c>
      <c r="J513" s="5">
        <f t="shared" si="255"/>
        <v>0</v>
      </c>
      <c r="K513" s="81">
        <f t="shared" si="256"/>
        <v>0</v>
      </c>
      <c r="L513" s="81">
        <f t="shared" si="274"/>
        <v>0</v>
      </c>
      <c r="M513" s="81">
        <f t="shared" si="257"/>
        <v>0</v>
      </c>
      <c r="N513" s="83">
        <f t="shared" si="276"/>
        <v>90</v>
      </c>
      <c r="O513" s="81">
        <f t="shared" si="258"/>
        <v>90</v>
      </c>
      <c r="P513" s="81">
        <v>0</v>
      </c>
      <c r="Q513" s="81">
        <f t="shared" si="275"/>
        <v>90</v>
      </c>
      <c r="R513" s="72" t="s">
        <v>48</v>
      </c>
      <c r="S513" s="26"/>
      <c r="T513" s="105"/>
      <c r="U513" s="64">
        <v>5</v>
      </c>
      <c r="V513" s="65">
        <v>5.04</v>
      </c>
      <c r="W513" s="64">
        <v>5.0999999999999996</v>
      </c>
      <c r="X513" s="64">
        <v>90</v>
      </c>
      <c r="Y513" s="64">
        <f t="shared" si="277"/>
        <v>90</v>
      </c>
      <c r="Z513" s="64">
        <v>400</v>
      </c>
      <c r="AA513" s="24"/>
      <c r="AB513" s="24"/>
      <c r="AC513" s="24"/>
      <c r="AD513" s="24"/>
    </row>
    <row r="514" spans="1:30">
      <c r="A514" s="24"/>
      <c r="B514" s="24"/>
      <c r="C514" s="24"/>
      <c r="D514" s="26"/>
      <c r="E514" s="127"/>
      <c r="F514" s="128"/>
      <c r="G514" s="129"/>
      <c r="H514" s="2"/>
      <c r="I514" s="130"/>
      <c r="J514" s="2"/>
      <c r="K514" s="129"/>
      <c r="L514" s="129"/>
      <c r="M514" s="129"/>
      <c r="N514" s="131"/>
      <c r="O514" s="129"/>
      <c r="P514" s="129"/>
      <c r="Q514" s="129"/>
      <c r="R514" s="133"/>
      <c r="S514" s="26"/>
      <c r="T514" s="105"/>
      <c r="U514" s="64"/>
      <c r="V514" s="65"/>
      <c r="W514" s="64"/>
      <c r="X514" s="64"/>
      <c r="Y514" s="64"/>
      <c r="Z514" s="64"/>
      <c r="AA514" s="24"/>
      <c r="AB514" s="24"/>
      <c r="AC514" s="24"/>
      <c r="AD514" s="24"/>
    </row>
    <row r="515" spans="1:30">
      <c r="A515" s="24"/>
      <c r="B515" s="24"/>
      <c r="C515" s="24"/>
      <c r="D515" s="26"/>
      <c r="E515" s="127"/>
      <c r="F515" s="128"/>
      <c r="G515" s="129"/>
      <c r="H515" s="2"/>
      <c r="I515" s="130"/>
      <c r="J515" s="2"/>
      <c r="K515" s="129"/>
      <c r="L515" s="129"/>
      <c r="M515" s="129"/>
      <c r="N515" s="131"/>
      <c r="O515" s="129"/>
      <c r="P515" s="129"/>
      <c r="Q515" s="129"/>
      <c r="R515" s="133"/>
      <c r="S515" s="26"/>
      <c r="T515" s="105"/>
      <c r="U515" s="64"/>
      <c r="V515" s="65"/>
      <c r="W515" s="64"/>
      <c r="X515" s="64"/>
      <c r="Y515" s="64"/>
      <c r="Z515" s="64"/>
      <c r="AA515" s="24"/>
      <c r="AB515" s="24"/>
      <c r="AC515" s="24"/>
      <c r="AD515" s="24"/>
    </row>
    <row r="516" spans="1:30">
      <c r="A516" s="106" t="s">
        <v>419</v>
      </c>
      <c r="B516" s="263"/>
      <c r="C516" s="68" t="s">
        <v>406</v>
      </c>
      <c r="D516" s="119"/>
      <c r="E516" s="119"/>
      <c r="F516" s="80">
        <f>IF((D516&gt;E516),(D516-E516),(0))/1</f>
        <v>0</v>
      </c>
      <c r="G516" s="81">
        <f t="shared" ref="G516:G526" si="278">IF((F516&gt;100),(100*U516), (F516*U516))</f>
        <v>0</v>
      </c>
      <c r="H516" s="5">
        <f t="shared" ref="H516:H526" si="279">IF((F516&gt;100),(F516-100),(0))</f>
        <v>0</v>
      </c>
      <c r="I516" s="82">
        <f t="shared" ref="I516:I526" si="280">IF((H516&gt;100),(100*V516),(H516*V516))</f>
        <v>0</v>
      </c>
      <c r="J516" s="5">
        <f t="shared" si="255"/>
        <v>0</v>
      </c>
      <c r="K516" s="81">
        <f t="shared" ref="K516:K526" si="281">IF((J516&gt;0),(J516*W516),(0))</f>
        <v>0</v>
      </c>
      <c r="L516" s="81">
        <f>(G516+I516+K516)*1</f>
        <v>0</v>
      </c>
      <c r="M516" s="81">
        <f t="shared" si="257"/>
        <v>0</v>
      </c>
      <c r="N516" s="83">
        <f>IF((Y516&gt;0),Y516,130)*1</f>
        <v>45</v>
      </c>
      <c r="O516" s="81">
        <f t="shared" si="258"/>
        <v>45</v>
      </c>
      <c r="P516" s="81">
        <v>0</v>
      </c>
      <c r="Q516" s="81">
        <f>IF((M516&gt;0),(M516+N516+P516),(Y516)+(P516))</f>
        <v>45</v>
      </c>
      <c r="R516" s="264" t="s">
        <v>48</v>
      </c>
      <c r="S516" s="26"/>
      <c r="T516" s="105"/>
      <c r="U516" s="64">
        <v>5</v>
      </c>
      <c r="V516" s="65">
        <v>5.04</v>
      </c>
      <c r="W516" s="64">
        <v>5.0999999999999996</v>
      </c>
      <c r="X516" s="64">
        <v>90</v>
      </c>
      <c r="Y516" s="64">
        <f>0.5*90</f>
        <v>45</v>
      </c>
      <c r="Z516" s="64">
        <v>130</v>
      </c>
      <c r="AA516" s="24"/>
      <c r="AB516" s="24"/>
      <c r="AC516" s="24"/>
      <c r="AD516" s="24"/>
    </row>
    <row r="517" spans="1:30">
      <c r="A517" s="248"/>
      <c r="B517" s="263" t="s">
        <v>407</v>
      </c>
      <c r="C517" s="68" t="s">
        <v>408</v>
      </c>
      <c r="D517" s="68">
        <v>72206</v>
      </c>
      <c r="E517" s="68">
        <v>71703</v>
      </c>
      <c r="F517" s="68">
        <f>IF((D517&gt;E517),(D517-E517),(0))/1</f>
        <v>503</v>
      </c>
      <c r="G517" s="69">
        <f t="shared" si="278"/>
        <v>500</v>
      </c>
      <c r="H517" s="4">
        <f t="shared" si="279"/>
        <v>403</v>
      </c>
      <c r="I517" s="70">
        <f t="shared" si="280"/>
        <v>504</v>
      </c>
      <c r="J517" s="4">
        <f t="shared" si="255"/>
        <v>303</v>
      </c>
      <c r="K517" s="69">
        <f t="shared" si="281"/>
        <v>1545.3</v>
      </c>
      <c r="L517" s="69">
        <f>(G517+I517+K517)*1</f>
        <v>2549.3000000000002</v>
      </c>
      <c r="M517" s="69">
        <f t="shared" si="257"/>
        <v>2549.3000000000002</v>
      </c>
      <c r="N517" s="71">
        <f>IF((Y517&gt;0),Y517,130)*1</f>
        <v>45</v>
      </c>
      <c r="O517" s="69">
        <f t="shared" si="258"/>
        <v>0</v>
      </c>
      <c r="P517" s="69">
        <v>0</v>
      </c>
      <c r="Q517" s="69">
        <f>IF((M517&gt;0),(M517+N517+P517),(Y517)+(P517))</f>
        <v>2594.3000000000002</v>
      </c>
      <c r="R517" s="72" t="s">
        <v>48</v>
      </c>
      <c r="S517" s="26"/>
      <c r="T517" s="105"/>
      <c r="U517" s="64">
        <v>5</v>
      </c>
      <c r="V517" s="65">
        <v>5.04</v>
      </c>
      <c r="W517" s="64">
        <v>5.0999999999999996</v>
      </c>
      <c r="X517" s="64">
        <v>90</v>
      </c>
      <c r="Y517" s="64">
        <f t="shared" ref="Y517:Y526" si="282">0.5*90</f>
        <v>45</v>
      </c>
      <c r="Z517" s="64">
        <v>130</v>
      </c>
      <c r="AA517" s="24"/>
      <c r="AB517" s="24"/>
      <c r="AC517" s="24"/>
      <c r="AD517" s="24"/>
    </row>
    <row r="518" spans="1:30">
      <c r="A518" s="248"/>
      <c r="B518" s="263" t="s">
        <v>97</v>
      </c>
      <c r="C518" s="68" t="s">
        <v>409</v>
      </c>
      <c r="D518" s="80"/>
      <c r="E518" s="80"/>
      <c r="F518" s="80">
        <f t="shared" ref="F518:F526" si="283">IF((D518&gt;E518),(D518-E518),(0))/1</f>
        <v>0</v>
      </c>
      <c r="G518" s="81">
        <f t="shared" si="278"/>
        <v>0</v>
      </c>
      <c r="H518" s="5">
        <f t="shared" si="279"/>
        <v>0</v>
      </c>
      <c r="I518" s="82">
        <f t="shared" si="280"/>
        <v>0</v>
      </c>
      <c r="J518" s="5">
        <f t="shared" ref="J518:J526" si="284">IF((H518&gt;100),(H518-100),(0))</f>
        <v>0</v>
      </c>
      <c r="K518" s="81">
        <f t="shared" si="281"/>
        <v>0</v>
      </c>
      <c r="L518" s="81">
        <f t="shared" ref="L518:L526" si="285">(G518+I518+K518)*1</f>
        <v>0</v>
      </c>
      <c r="M518" s="81">
        <f t="shared" ref="M518:M526" si="286">L518</f>
        <v>0</v>
      </c>
      <c r="N518" s="83">
        <f t="shared" ref="N518:N526" si="287">IF((Y518&gt;0),Y518,130)*1</f>
        <v>45</v>
      </c>
      <c r="O518" s="81">
        <f t="shared" ref="O518:O526" si="288">IF((F518&gt;0),0,(Y518))</f>
        <v>45</v>
      </c>
      <c r="P518" s="81">
        <v>0</v>
      </c>
      <c r="Q518" s="81">
        <f t="shared" ref="Q518:Q526" si="289">IF((M518&gt;0),(M518+N518+P518),(Y518)+(P518))</f>
        <v>45</v>
      </c>
      <c r="R518" s="72" t="s">
        <v>48</v>
      </c>
      <c r="S518" s="26"/>
      <c r="T518" s="105"/>
      <c r="U518" s="64">
        <v>5</v>
      </c>
      <c r="V518" s="65">
        <v>5.04</v>
      </c>
      <c r="W518" s="64">
        <v>5.0999999999999996</v>
      </c>
      <c r="X518" s="64">
        <v>90</v>
      </c>
      <c r="Y518" s="64">
        <f t="shared" si="282"/>
        <v>45</v>
      </c>
      <c r="Z518" s="64">
        <v>130</v>
      </c>
      <c r="AA518" s="24"/>
      <c r="AB518" s="24"/>
      <c r="AC518" s="24"/>
      <c r="AD518" s="24"/>
    </row>
    <row r="519" spans="1:30">
      <c r="A519" s="248"/>
      <c r="B519" s="263" t="s">
        <v>97</v>
      </c>
      <c r="C519" s="68" t="s">
        <v>410</v>
      </c>
      <c r="D519" s="80"/>
      <c r="E519" s="80"/>
      <c r="F519" s="80">
        <f t="shared" si="283"/>
        <v>0</v>
      </c>
      <c r="G519" s="81">
        <f t="shared" si="278"/>
        <v>0</v>
      </c>
      <c r="H519" s="5">
        <f t="shared" si="279"/>
        <v>0</v>
      </c>
      <c r="I519" s="82">
        <f t="shared" si="280"/>
        <v>0</v>
      </c>
      <c r="J519" s="5">
        <f t="shared" si="284"/>
        <v>0</v>
      </c>
      <c r="K519" s="81">
        <f t="shared" si="281"/>
        <v>0</v>
      </c>
      <c r="L519" s="81">
        <f t="shared" si="285"/>
        <v>0</v>
      </c>
      <c r="M519" s="81">
        <f t="shared" si="286"/>
        <v>0</v>
      </c>
      <c r="N519" s="83">
        <f t="shared" si="287"/>
        <v>45</v>
      </c>
      <c r="O519" s="81">
        <f t="shared" si="288"/>
        <v>45</v>
      </c>
      <c r="P519" s="81">
        <v>0</v>
      </c>
      <c r="Q519" s="81">
        <f t="shared" si="289"/>
        <v>45</v>
      </c>
      <c r="R519" s="72" t="s">
        <v>48</v>
      </c>
      <c r="S519" s="26"/>
      <c r="T519" s="105"/>
      <c r="U519" s="64">
        <v>5</v>
      </c>
      <c r="V519" s="65">
        <v>5.04</v>
      </c>
      <c r="W519" s="64">
        <v>5.0999999999999996</v>
      </c>
      <c r="X519" s="64">
        <v>90</v>
      </c>
      <c r="Y519" s="64">
        <f t="shared" si="282"/>
        <v>45</v>
      </c>
      <c r="Z519" s="64">
        <v>130</v>
      </c>
      <c r="AA519" s="24"/>
      <c r="AB519" s="24"/>
      <c r="AC519" s="24"/>
      <c r="AD519" s="24"/>
    </row>
    <row r="520" spans="1:30">
      <c r="A520" s="248"/>
      <c r="B520" s="263" t="s">
        <v>413</v>
      </c>
      <c r="C520" s="68" t="s">
        <v>411</v>
      </c>
      <c r="D520" s="75">
        <v>2949</v>
      </c>
      <c r="E520" s="75">
        <v>2723</v>
      </c>
      <c r="F520" s="68">
        <f t="shared" si="283"/>
        <v>226</v>
      </c>
      <c r="G520" s="69">
        <f t="shared" si="278"/>
        <v>500</v>
      </c>
      <c r="H520" s="4">
        <f t="shared" si="279"/>
        <v>126</v>
      </c>
      <c r="I520" s="70">
        <f t="shared" si="280"/>
        <v>504</v>
      </c>
      <c r="J520" s="4">
        <f t="shared" si="284"/>
        <v>26</v>
      </c>
      <c r="K520" s="69">
        <f t="shared" si="281"/>
        <v>132.6</v>
      </c>
      <c r="L520" s="69">
        <f t="shared" si="285"/>
        <v>1136.5999999999999</v>
      </c>
      <c r="M520" s="69">
        <f t="shared" si="286"/>
        <v>1136.5999999999999</v>
      </c>
      <c r="N520" s="71">
        <f t="shared" si="287"/>
        <v>45</v>
      </c>
      <c r="O520" s="69">
        <f t="shared" si="288"/>
        <v>0</v>
      </c>
      <c r="P520" s="69">
        <v>0</v>
      </c>
      <c r="Q520" s="69">
        <f t="shared" si="289"/>
        <v>1181.5999999999999</v>
      </c>
      <c r="R520" s="72" t="s">
        <v>48</v>
      </c>
      <c r="S520" s="26"/>
      <c r="T520" s="105"/>
      <c r="U520" s="64">
        <v>5</v>
      </c>
      <c r="V520" s="65">
        <v>5.04</v>
      </c>
      <c r="W520" s="64">
        <v>5.0999999999999996</v>
      </c>
      <c r="X520" s="64">
        <v>90</v>
      </c>
      <c r="Y520" s="64">
        <f t="shared" si="282"/>
        <v>45</v>
      </c>
      <c r="Z520" s="64">
        <v>130</v>
      </c>
      <c r="AA520" s="24"/>
      <c r="AB520" s="24"/>
      <c r="AC520" s="24"/>
      <c r="AD520" s="24"/>
    </row>
    <row r="521" spans="1:30">
      <c r="A521" s="248"/>
      <c r="B521" s="263" t="s">
        <v>470</v>
      </c>
      <c r="C521" s="68" t="s">
        <v>412</v>
      </c>
      <c r="D521" s="68">
        <v>34679</v>
      </c>
      <c r="E521" s="68">
        <v>33924</v>
      </c>
      <c r="F521" s="68">
        <f t="shared" si="283"/>
        <v>755</v>
      </c>
      <c r="G521" s="69">
        <f t="shared" si="278"/>
        <v>500</v>
      </c>
      <c r="H521" s="4">
        <f t="shared" si="279"/>
        <v>655</v>
      </c>
      <c r="I521" s="70">
        <f t="shared" si="280"/>
        <v>504</v>
      </c>
      <c r="J521" s="4">
        <f t="shared" si="284"/>
        <v>555</v>
      </c>
      <c r="K521" s="69">
        <f t="shared" si="281"/>
        <v>2830.5</v>
      </c>
      <c r="L521" s="69">
        <f t="shared" si="285"/>
        <v>3834.5</v>
      </c>
      <c r="M521" s="69">
        <f t="shared" si="286"/>
        <v>3834.5</v>
      </c>
      <c r="N521" s="71">
        <f t="shared" si="287"/>
        <v>45</v>
      </c>
      <c r="O521" s="69">
        <f t="shared" si="288"/>
        <v>0</v>
      </c>
      <c r="P521" s="69">
        <v>0</v>
      </c>
      <c r="Q521" s="69">
        <f t="shared" si="289"/>
        <v>3879.5</v>
      </c>
      <c r="R521" s="72" t="s">
        <v>48</v>
      </c>
      <c r="S521" s="26"/>
      <c r="T521" s="105"/>
      <c r="U521" s="64">
        <v>5</v>
      </c>
      <c r="V521" s="65">
        <v>5.04</v>
      </c>
      <c r="W521" s="64">
        <v>5.0999999999999996</v>
      </c>
      <c r="X521" s="64">
        <v>90</v>
      </c>
      <c r="Y521" s="64">
        <f t="shared" si="282"/>
        <v>45</v>
      </c>
      <c r="Z521" s="64">
        <v>130</v>
      </c>
      <c r="AA521" s="24"/>
      <c r="AB521" s="24"/>
      <c r="AC521" s="24"/>
      <c r="AD521" s="24"/>
    </row>
    <row r="522" spans="1:30">
      <c r="A522" s="248"/>
      <c r="B522" s="263" t="s">
        <v>97</v>
      </c>
      <c r="C522" s="68" t="s">
        <v>414</v>
      </c>
      <c r="D522" s="68"/>
      <c r="E522" s="68"/>
      <c r="F522" s="80">
        <f t="shared" si="283"/>
        <v>0</v>
      </c>
      <c r="G522" s="81">
        <f t="shared" si="278"/>
        <v>0</v>
      </c>
      <c r="H522" s="5">
        <f t="shared" si="279"/>
        <v>0</v>
      </c>
      <c r="I522" s="82">
        <f t="shared" si="280"/>
        <v>0</v>
      </c>
      <c r="J522" s="5">
        <f t="shared" si="284"/>
        <v>0</v>
      </c>
      <c r="K522" s="81">
        <f t="shared" si="281"/>
        <v>0</v>
      </c>
      <c r="L522" s="81">
        <f t="shared" si="285"/>
        <v>0</v>
      </c>
      <c r="M522" s="81">
        <f t="shared" si="286"/>
        <v>0</v>
      </c>
      <c r="N522" s="83">
        <f t="shared" si="287"/>
        <v>45</v>
      </c>
      <c r="O522" s="81">
        <f t="shared" si="288"/>
        <v>45</v>
      </c>
      <c r="P522" s="81">
        <v>0</v>
      </c>
      <c r="Q522" s="81">
        <f t="shared" si="289"/>
        <v>45</v>
      </c>
      <c r="R522" s="72" t="s">
        <v>48</v>
      </c>
      <c r="S522" s="26"/>
      <c r="T522" s="105"/>
      <c r="U522" s="64">
        <v>5</v>
      </c>
      <c r="V522" s="65">
        <v>5.04</v>
      </c>
      <c r="W522" s="64">
        <v>5.0999999999999996</v>
      </c>
      <c r="X522" s="64">
        <v>90</v>
      </c>
      <c r="Y522" s="64">
        <f t="shared" si="282"/>
        <v>45</v>
      </c>
      <c r="Z522" s="64">
        <v>130</v>
      </c>
      <c r="AA522" s="24"/>
      <c r="AB522" s="24"/>
      <c r="AC522" s="24"/>
      <c r="AD522" s="24"/>
    </row>
    <row r="523" spans="1:30">
      <c r="A523" s="248"/>
      <c r="B523" s="263" t="s">
        <v>97</v>
      </c>
      <c r="C523" s="68" t="s">
        <v>415</v>
      </c>
      <c r="D523" s="80"/>
      <c r="E523" s="80"/>
      <c r="F523" s="80">
        <f t="shared" si="283"/>
        <v>0</v>
      </c>
      <c r="G523" s="81">
        <f t="shared" si="278"/>
        <v>0</v>
      </c>
      <c r="H523" s="5">
        <f t="shared" si="279"/>
        <v>0</v>
      </c>
      <c r="I523" s="82">
        <f t="shared" si="280"/>
        <v>0</v>
      </c>
      <c r="J523" s="5">
        <f t="shared" si="284"/>
        <v>0</v>
      </c>
      <c r="K523" s="81">
        <f t="shared" si="281"/>
        <v>0</v>
      </c>
      <c r="L523" s="81">
        <f t="shared" si="285"/>
        <v>0</v>
      </c>
      <c r="M523" s="81">
        <f t="shared" si="286"/>
        <v>0</v>
      </c>
      <c r="N523" s="83">
        <f t="shared" si="287"/>
        <v>45</v>
      </c>
      <c r="O523" s="81">
        <f t="shared" si="288"/>
        <v>45</v>
      </c>
      <c r="P523" s="81">
        <v>0</v>
      </c>
      <c r="Q523" s="81">
        <f t="shared" si="289"/>
        <v>45</v>
      </c>
      <c r="R523" s="72" t="s">
        <v>48</v>
      </c>
      <c r="S523" s="26"/>
      <c r="T523" s="105"/>
      <c r="U523" s="64">
        <v>5</v>
      </c>
      <c r="V523" s="65">
        <v>5.04</v>
      </c>
      <c r="W523" s="64">
        <v>5.0999999999999996</v>
      </c>
      <c r="X523" s="64">
        <v>90</v>
      </c>
      <c r="Y523" s="64">
        <f t="shared" si="282"/>
        <v>45</v>
      </c>
      <c r="Z523" s="64">
        <v>130</v>
      </c>
      <c r="AA523" s="24"/>
      <c r="AB523" s="24"/>
      <c r="AC523" s="24"/>
      <c r="AD523" s="24"/>
    </row>
    <row r="524" spans="1:30">
      <c r="A524" s="248"/>
      <c r="B524" s="263" t="s">
        <v>97</v>
      </c>
      <c r="C524" s="68" t="s">
        <v>416</v>
      </c>
      <c r="D524" s="80"/>
      <c r="E524" s="80"/>
      <c r="F524" s="80">
        <f t="shared" si="283"/>
        <v>0</v>
      </c>
      <c r="G524" s="81">
        <f t="shared" si="278"/>
        <v>0</v>
      </c>
      <c r="H524" s="5">
        <f t="shared" si="279"/>
        <v>0</v>
      </c>
      <c r="I524" s="82">
        <f t="shared" si="280"/>
        <v>0</v>
      </c>
      <c r="J524" s="5">
        <f t="shared" si="284"/>
        <v>0</v>
      </c>
      <c r="K524" s="81">
        <f t="shared" si="281"/>
        <v>0</v>
      </c>
      <c r="L524" s="81">
        <f t="shared" si="285"/>
        <v>0</v>
      </c>
      <c r="M524" s="81">
        <f t="shared" si="286"/>
        <v>0</v>
      </c>
      <c r="N524" s="83">
        <f t="shared" si="287"/>
        <v>45</v>
      </c>
      <c r="O524" s="81">
        <f t="shared" si="288"/>
        <v>45</v>
      </c>
      <c r="P524" s="81">
        <v>0</v>
      </c>
      <c r="Q524" s="81">
        <f t="shared" si="289"/>
        <v>45</v>
      </c>
      <c r="R524" s="72" t="s">
        <v>48</v>
      </c>
      <c r="S524" s="26"/>
      <c r="T524" s="105"/>
      <c r="U524" s="64">
        <v>5</v>
      </c>
      <c r="V524" s="65">
        <v>5.04</v>
      </c>
      <c r="W524" s="64">
        <v>5.0999999999999996</v>
      </c>
      <c r="X524" s="64">
        <v>90</v>
      </c>
      <c r="Y524" s="64">
        <f t="shared" si="282"/>
        <v>45</v>
      </c>
      <c r="Z524" s="64">
        <v>130</v>
      </c>
      <c r="AA524" s="24"/>
      <c r="AB524" s="24"/>
      <c r="AC524" s="24"/>
      <c r="AD524" s="24"/>
    </row>
    <row r="525" spans="1:30">
      <c r="A525" s="248"/>
      <c r="B525" s="263" t="s">
        <v>97</v>
      </c>
      <c r="C525" s="68" t="s">
        <v>417</v>
      </c>
      <c r="D525" s="265"/>
      <c r="E525" s="265"/>
      <c r="F525" s="80">
        <f>IF((D525&gt;E525),(D525-E525),(0))/1</f>
        <v>0</v>
      </c>
      <c r="G525" s="81">
        <f t="shared" si="278"/>
        <v>0</v>
      </c>
      <c r="H525" s="5">
        <f t="shared" si="279"/>
        <v>0</v>
      </c>
      <c r="I525" s="82">
        <f t="shared" si="280"/>
        <v>0</v>
      </c>
      <c r="J525" s="5">
        <f t="shared" si="284"/>
        <v>0</v>
      </c>
      <c r="K525" s="81">
        <f t="shared" si="281"/>
        <v>0</v>
      </c>
      <c r="L525" s="81">
        <f t="shared" si="285"/>
        <v>0</v>
      </c>
      <c r="M525" s="81">
        <f t="shared" si="286"/>
        <v>0</v>
      </c>
      <c r="N525" s="83">
        <f t="shared" si="287"/>
        <v>45</v>
      </c>
      <c r="O525" s="81">
        <f t="shared" si="288"/>
        <v>45</v>
      </c>
      <c r="P525" s="81">
        <v>0</v>
      </c>
      <c r="Q525" s="81">
        <f t="shared" si="289"/>
        <v>45</v>
      </c>
      <c r="R525" s="72" t="s">
        <v>48</v>
      </c>
      <c r="S525" s="26"/>
      <c r="T525" s="105"/>
      <c r="U525" s="64">
        <v>5</v>
      </c>
      <c r="V525" s="65">
        <v>5.04</v>
      </c>
      <c r="W525" s="64">
        <v>5.0999999999999996</v>
      </c>
      <c r="X525" s="64">
        <v>90</v>
      </c>
      <c r="Y525" s="64">
        <f t="shared" si="282"/>
        <v>45</v>
      </c>
      <c r="Z525" s="64">
        <v>130</v>
      </c>
      <c r="AA525" s="24"/>
      <c r="AB525" s="24"/>
      <c r="AC525" s="24"/>
      <c r="AD525" s="24"/>
    </row>
    <row r="526" spans="1:30">
      <c r="A526" s="248"/>
      <c r="B526" s="263" t="s">
        <v>97</v>
      </c>
      <c r="C526" s="68" t="s">
        <v>418</v>
      </c>
      <c r="D526" s="266"/>
      <c r="E526" s="266"/>
      <c r="F526" s="80">
        <f t="shared" si="283"/>
        <v>0</v>
      </c>
      <c r="G526" s="81">
        <f t="shared" si="278"/>
        <v>0</v>
      </c>
      <c r="H526" s="5">
        <f t="shared" si="279"/>
        <v>0</v>
      </c>
      <c r="I526" s="82">
        <f t="shared" si="280"/>
        <v>0</v>
      </c>
      <c r="J526" s="5">
        <f t="shared" si="284"/>
        <v>0</v>
      </c>
      <c r="K526" s="81">
        <f t="shared" si="281"/>
        <v>0</v>
      </c>
      <c r="L526" s="81">
        <f t="shared" si="285"/>
        <v>0</v>
      </c>
      <c r="M526" s="81">
        <f t="shared" si="286"/>
        <v>0</v>
      </c>
      <c r="N526" s="83">
        <f t="shared" si="287"/>
        <v>45</v>
      </c>
      <c r="O526" s="81">
        <f t="shared" si="288"/>
        <v>45</v>
      </c>
      <c r="P526" s="81">
        <v>0</v>
      </c>
      <c r="Q526" s="81">
        <f t="shared" si="289"/>
        <v>45</v>
      </c>
      <c r="R526" s="72" t="s">
        <v>48</v>
      </c>
      <c r="S526" s="26"/>
      <c r="T526" s="105"/>
      <c r="U526" s="64">
        <v>5</v>
      </c>
      <c r="V526" s="65">
        <v>5.04</v>
      </c>
      <c r="W526" s="64">
        <v>5.0999999999999996</v>
      </c>
      <c r="X526" s="64">
        <v>90</v>
      </c>
      <c r="Y526" s="64">
        <f t="shared" si="282"/>
        <v>45</v>
      </c>
      <c r="Z526" s="64">
        <v>130</v>
      </c>
      <c r="AA526" s="24"/>
      <c r="AB526" s="24"/>
      <c r="AC526" s="24"/>
      <c r="AD526" s="24"/>
    </row>
    <row r="527" spans="1:30">
      <c r="A527" s="24"/>
      <c r="B527" s="24"/>
      <c r="C527" s="24"/>
      <c r="D527" s="26"/>
      <c r="E527" s="26"/>
      <c r="F527" s="26"/>
      <c r="G527" s="26"/>
      <c r="H527" s="267"/>
      <c r="I527" s="267"/>
      <c r="J527" s="267"/>
      <c r="K527" s="26"/>
      <c r="L527" s="26"/>
      <c r="M527" s="26"/>
      <c r="N527" s="26"/>
      <c r="O527" s="268"/>
      <c r="P527" s="268"/>
      <c r="Q527" s="269"/>
      <c r="R527" s="26"/>
      <c r="S527" s="26"/>
      <c r="T527" s="105"/>
      <c r="U527" s="105"/>
      <c r="V527" s="105"/>
      <c r="W527" s="105"/>
      <c r="X527" s="105"/>
      <c r="Y527" s="105"/>
      <c r="Z527" s="105"/>
      <c r="AA527" s="24"/>
      <c r="AB527" s="24"/>
      <c r="AC527" s="24"/>
      <c r="AD527" s="24"/>
    </row>
    <row r="528" spans="1:30">
      <c r="A528" s="24"/>
      <c r="B528" s="24"/>
      <c r="C528" s="24"/>
      <c r="D528" s="26"/>
      <c r="E528" s="26"/>
      <c r="F528" s="26"/>
      <c r="G528" s="26"/>
      <c r="H528" s="267"/>
      <c r="I528" s="267"/>
      <c r="J528" s="267"/>
      <c r="K528" s="26"/>
      <c r="L528" s="26"/>
      <c r="M528" s="26"/>
      <c r="N528" s="26"/>
      <c r="O528" s="26"/>
      <c r="P528" s="270"/>
      <c r="Q528" s="271"/>
      <c r="R528" s="26"/>
      <c r="S528" s="26"/>
      <c r="T528" s="105"/>
      <c r="U528" s="105"/>
      <c r="V528" s="105"/>
      <c r="W528" s="105"/>
      <c r="X528" s="105"/>
      <c r="Y528" s="105"/>
      <c r="Z528" s="105"/>
      <c r="AA528" s="24"/>
      <c r="AB528" s="24"/>
      <c r="AC528" s="24"/>
      <c r="AD528" s="24"/>
    </row>
    <row r="529" spans="1:30">
      <c r="A529" s="24"/>
      <c r="B529" s="24"/>
      <c r="C529" s="24"/>
      <c r="D529" s="26"/>
      <c r="E529" s="26"/>
      <c r="F529" s="26"/>
      <c r="G529" s="26"/>
      <c r="H529" s="267"/>
      <c r="I529" s="267"/>
      <c r="J529" s="267"/>
      <c r="K529" s="26"/>
      <c r="L529" s="26" t="s">
        <v>436</v>
      </c>
      <c r="M529" s="26"/>
      <c r="N529" s="26"/>
      <c r="O529" s="26"/>
      <c r="P529" s="26"/>
      <c r="Q529" s="26"/>
      <c r="R529" s="26"/>
      <c r="S529" s="26"/>
      <c r="T529" s="105" t="s">
        <v>599</v>
      </c>
      <c r="U529" s="105"/>
      <c r="V529" s="105"/>
      <c r="W529" s="105"/>
      <c r="X529" s="105"/>
      <c r="Y529" s="105"/>
      <c r="Z529" s="105"/>
      <c r="AA529" s="24"/>
      <c r="AB529" s="24"/>
      <c r="AC529" s="24"/>
      <c r="AD529" s="24"/>
    </row>
    <row r="530" spans="1:30">
      <c r="A530" s="24"/>
      <c r="B530" s="24"/>
      <c r="C530" s="24"/>
      <c r="D530" s="26"/>
      <c r="E530" s="26"/>
      <c r="F530" s="26"/>
      <c r="G530" s="26"/>
      <c r="H530" s="267"/>
      <c r="I530" s="267"/>
      <c r="J530" s="267"/>
      <c r="K530" s="26"/>
      <c r="L530" s="26"/>
      <c r="M530" s="26"/>
      <c r="N530" s="26"/>
      <c r="O530" s="26"/>
      <c r="P530" s="26"/>
      <c r="Q530" s="26"/>
      <c r="R530" s="26"/>
      <c r="S530" s="26"/>
      <c r="T530" s="105"/>
      <c r="U530" s="105"/>
      <c r="V530" s="105"/>
      <c r="W530" s="105"/>
      <c r="X530" s="105"/>
      <c r="Y530" s="105"/>
      <c r="Z530" s="105"/>
      <c r="AA530" s="24"/>
      <c r="AB530" s="24"/>
      <c r="AC530" s="24"/>
      <c r="AD530" s="24"/>
    </row>
    <row r="531" spans="1:30">
      <c r="A531" s="24"/>
      <c r="B531" s="24"/>
      <c r="C531" s="24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105"/>
      <c r="U531" s="105"/>
      <c r="V531" s="105"/>
      <c r="W531" s="105"/>
      <c r="X531" s="105"/>
      <c r="Y531" s="105"/>
      <c r="Z531" s="105"/>
      <c r="AA531" s="24"/>
      <c r="AB531" s="24"/>
      <c r="AC531" s="24"/>
      <c r="AD531" s="24"/>
    </row>
  </sheetData>
  <sheetProtection password="E09D" sheet="1" objects="1" scenarios="1"/>
  <mergeCells count="29">
    <mergeCell ref="A385:A417"/>
    <mergeCell ref="A426:A447"/>
    <mergeCell ref="B409:B411"/>
    <mergeCell ref="C409:C411"/>
    <mergeCell ref="B395:B397"/>
    <mergeCell ref="C395:C397"/>
    <mergeCell ref="P528:Q528"/>
    <mergeCell ref="A501:A513"/>
    <mergeCell ref="A516:A526"/>
    <mergeCell ref="A465:A475"/>
    <mergeCell ref="A478:A483"/>
    <mergeCell ref="B369:B371"/>
    <mergeCell ref="C369:C371"/>
    <mergeCell ref="A79:A84"/>
    <mergeCell ref="A87:A94"/>
    <mergeCell ref="A97:A112"/>
    <mergeCell ref="A233:A238"/>
    <mergeCell ref="A115:A162"/>
    <mergeCell ref="A192:A230"/>
    <mergeCell ref="A277:A283"/>
    <mergeCell ref="A286:A291"/>
    <mergeCell ref="A294:A302"/>
    <mergeCell ref="A308:A315"/>
    <mergeCell ref="A347:A376"/>
    <mergeCell ref="B1:R2"/>
    <mergeCell ref="A9:A33"/>
    <mergeCell ref="A38:A71"/>
    <mergeCell ref="P5:Q5"/>
    <mergeCell ref="L6:M6"/>
  </mergeCells>
  <phoneticPr fontId="3" type="noConversion"/>
  <pageMargins left="0.70866141732283472" right="0" top="0.31496062992125984" bottom="0.19685039370078741" header="0.31496062992125984" footer="0"/>
  <pageSetup paperSize="5" orientation="landscape" horizontalDpi="300" verticalDpi="300" r:id="rId1"/>
  <headerFooter scaleWithDoc="0" alignWithMargins="0">
    <oddHeader>&amp;L&amp;P</oddHeader>
  </headerFooter>
  <ignoredErrors>
    <ignoredError sqref="I9:I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Novozymes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PPCK</dc:creator>
  <cp:lastModifiedBy>user</cp:lastModifiedBy>
  <cp:lastPrinted>2026-05-13T06:49:03Z</cp:lastPrinted>
  <dcterms:created xsi:type="dcterms:W3CDTF">2014-10-09T14:42:46Z</dcterms:created>
  <dcterms:modified xsi:type="dcterms:W3CDTF">2026-05-14T09:25:03Z</dcterms:modified>
</cp:coreProperties>
</file>