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179" i="4"/>
  <c r="F134"/>
  <c r="F182" l="1"/>
  <c r="F174"/>
  <c r="F171"/>
  <c r="F162"/>
  <c r="F153"/>
  <c r="F135"/>
  <c r="F66"/>
  <c r="F65"/>
  <c r="F44"/>
  <c r="F201" l="1"/>
  <c r="F194"/>
  <c r="F189"/>
  <c r="F172"/>
  <c r="F168"/>
  <c r="F163"/>
  <c r="F161"/>
  <c r="F158"/>
  <c r="F156"/>
  <c r="F146"/>
  <c r="F139"/>
  <c r="F132"/>
  <c r="F128"/>
  <c r="F125"/>
  <c r="F119"/>
  <c r="F81"/>
  <c r="F63"/>
  <c r="F62"/>
  <c r="F60"/>
  <c r="F59"/>
  <c r="F58"/>
  <c r="F57"/>
  <c r="F56"/>
  <c r="F53"/>
  <c r="F52" l="1"/>
  <c r="F49"/>
  <c r="F48"/>
  <c r="F70" l="1"/>
  <c r="F147"/>
  <c r="F143"/>
  <c r="F246" l="1"/>
  <c r="F84"/>
  <c r="F68"/>
  <c r="F164"/>
  <c r="Y179"/>
  <c r="Y180"/>
  <c r="N179"/>
  <c r="O179"/>
  <c r="F51"/>
  <c r="F82"/>
  <c r="F79"/>
  <c r="F173"/>
  <c r="F160"/>
  <c r="H179" l="1"/>
  <c r="J179" s="1"/>
  <c r="K179" s="1"/>
  <c r="G179"/>
  <c r="Y183"/>
  <c r="Y184"/>
  <c r="I179" l="1"/>
  <c r="L179" s="1"/>
  <c r="M179" l="1"/>
  <c r="Q179" s="1"/>
  <c r="F176"/>
  <c r="F136"/>
  <c r="F71" l="1"/>
  <c r="F54"/>
  <c r="F38"/>
  <c r="F175" l="1"/>
  <c r="F165"/>
  <c r="F137" l="1"/>
  <c r="F131" l="1"/>
  <c r="F129"/>
  <c r="F122"/>
  <c r="F120"/>
  <c r="F118"/>
  <c r="F115"/>
  <c r="F239" l="1"/>
  <c r="F123"/>
  <c r="F243" l="1"/>
  <c r="F149" l="1"/>
  <c r="G158" l="1"/>
  <c r="F248"/>
  <c r="F43"/>
  <c r="F244"/>
  <c r="F55"/>
  <c r="H158" l="1"/>
  <c r="I158" l="1"/>
  <c r="J158"/>
  <c r="K158" s="1"/>
  <c r="F198"/>
  <c r="L158" l="1"/>
  <c r="M158" s="1"/>
  <c r="F130" l="1"/>
  <c r="F64"/>
  <c r="F195"/>
  <c r="F83" l="1"/>
  <c r="F186" l="1"/>
  <c r="F148"/>
  <c r="F142"/>
  <c r="F124"/>
  <c r="F121"/>
  <c r="F80" l="1"/>
  <c r="F152" l="1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37"/>
  <c r="Y196"/>
  <c r="Y197"/>
  <c r="Y198"/>
  <c r="Y199"/>
  <c r="Y200"/>
  <c r="Y201"/>
  <c r="Y195"/>
  <c r="Y186"/>
  <c r="Y187"/>
  <c r="Y188"/>
  <c r="Y189"/>
  <c r="Y190"/>
  <c r="Y191"/>
  <c r="Y194"/>
  <c r="Y18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81"/>
  <c r="Y182"/>
  <c r="Y115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N71" s="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N158" l="1"/>
  <c r="Q158" s="1"/>
  <c r="O158"/>
  <c r="F61" l="1"/>
  <c r="F33" l="1"/>
  <c r="G33" s="1"/>
  <c r="O174"/>
  <c r="F138"/>
  <c r="F42"/>
  <c r="F249"/>
  <c r="F197"/>
  <c r="H33" l="1"/>
  <c r="I33" s="1"/>
  <c r="J33" l="1"/>
  <c r="K33" s="1"/>
  <c r="L33" s="1"/>
  <c r="M33" s="1"/>
  <c r="O81" l="1"/>
  <c r="G118"/>
  <c r="G122"/>
  <c r="G130"/>
  <c r="F133"/>
  <c r="G134"/>
  <c r="G137"/>
  <c r="G138"/>
  <c r="G149"/>
  <c r="G153"/>
  <c r="F157"/>
  <c r="G157" s="1"/>
  <c r="F159"/>
  <c r="G161"/>
  <c r="G165"/>
  <c r="G173"/>
  <c r="F181"/>
  <c r="F185"/>
  <c r="G185" s="1"/>
  <c r="G189"/>
  <c r="G195"/>
  <c r="F196"/>
  <c r="F237"/>
  <c r="F238"/>
  <c r="F240"/>
  <c r="G240" s="1"/>
  <c r="F241"/>
  <c r="F242"/>
  <c r="G244"/>
  <c r="F245"/>
  <c r="F247"/>
  <c r="G248"/>
  <c r="F250"/>
  <c r="F251"/>
  <c r="F252"/>
  <c r="G252" s="1"/>
  <c r="F253"/>
  <c r="F254"/>
  <c r="F255"/>
  <c r="F256"/>
  <c r="G256" s="1"/>
  <c r="F257"/>
  <c r="F39"/>
  <c r="O39" s="1"/>
  <c r="F40"/>
  <c r="O40" s="1"/>
  <c r="F41"/>
  <c r="O41" s="1"/>
  <c r="H42"/>
  <c r="J42" s="1"/>
  <c r="K42" s="1"/>
  <c r="O43"/>
  <c r="O44"/>
  <c r="F47"/>
  <c r="G48"/>
  <c r="F50"/>
  <c r="G52"/>
  <c r="G56"/>
  <c r="G60"/>
  <c r="H62"/>
  <c r="I62" s="1"/>
  <c r="H66"/>
  <c r="I66" s="1"/>
  <c r="F67"/>
  <c r="F69"/>
  <c r="H70"/>
  <c r="J70" s="1"/>
  <c r="K70" s="1"/>
  <c r="F72"/>
  <c r="F73"/>
  <c r="F10"/>
  <c r="F11"/>
  <c r="H11" s="1"/>
  <c r="F12"/>
  <c r="G12" s="1"/>
  <c r="F13"/>
  <c r="H13" s="1"/>
  <c r="F14"/>
  <c r="H14" s="1"/>
  <c r="F15"/>
  <c r="H15" s="1"/>
  <c r="F16"/>
  <c r="G16" s="1"/>
  <c r="F17"/>
  <c r="H17" s="1"/>
  <c r="F18"/>
  <c r="H18" s="1"/>
  <c r="F19"/>
  <c r="H19" s="1"/>
  <c r="F20"/>
  <c r="O20" s="1"/>
  <c r="F21"/>
  <c r="H21" s="1"/>
  <c r="F22"/>
  <c r="H22" s="1"/>
  <c r="F23"/>
  <c r="H23" s="1"/>
  <c r="F24"/>
  <c r="O24" s="1"/>
  <c r="F25"/>
  <c r="H25" s="1"/>
  <c r="F26"/>
  <c r="H26" s="1"/>
  <c r="F27"/>
  <c r="H27" s="1"/>
  <c r="F28"/>
  <c r="O28" s="1"/>
  <c r="F29"/>
  <c r="H29" s="1"/>
  <c r="F30"/>
  <c r="G30" s="1"/>
  <c r="F31"/>
  <c r="H31" s="1"/>
  <c r="F32"/>
  <c r="H32" s="1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57"/>
  <c r="H257"/>
  <c r="G257"/>
  <c r="O255"/>
  <c r="H255"/>
  <c r="G255"/>
  <c r="O253"/>
  <c r="H253"/>
  <c r="G253"/>
  <c r="O251"/>
  <c r="H251"/>
  <c r="G251"/>
  <c r="O249"/>
  <c r="H249"/>
  <c r="G249"/>
  <c r="O247"/>
  <c r="H247"/>
  <c r="G247"/>
  <c r="O245"/>
  <c r="H245"/>
  <c r="G245"/>
  <c r="H243"/>
  <c r="G243"/>
  <c r="O241"/>
  <c r="H241"/>
  <c r="G241"/>
  <c r="H239"/>
  <c r="G239"/>
  <c r="O237"/>
  <c r="H237"/>
  <c r="G237"/>
  <c r="O198"/>
  <c r="H198"/>
  <c r="G198"/>
  <c r="H196"/>
  <c r="G196"/>
  <c r="O194"/>
  <c r="H194"/>
  <c r="G194"/>
  <c r="O186"/>
  <c r="H186"/>
  <c r="G186"/>
  <c r="H182"/>
  <c r="G182"/>
  <c r="O176"/>
  <c r="H176"/>
  <c r="G176"/>
  <c r="H174"/>
  <c r="G174"/>
  <c r="H172"/>
  <c r="G172"/>
  <c r="O168"/>
  <c r="H168"/>
  <c r="G168"/>
  <c r="H164"/>
  <c r="G164"/>
  <c r="O162"/>
  <c r="H162"/>
  <c r="G162"/>
  <c r="H160"/>
  <c r="G160"/>
  <c r="H156"/>
  <c r="G156"/>
  <c r="O152"/>
  <c r="H152"/>
  <c r="G152"/>
  <c r="O148"/>
  <c r="H148"/>
  <c r="G148"/>
  <c r="O146"/>
  <c r="H146"/>
  <c r="G146"/>
  <c r="O142"/>
  <c r="H142"/>
  <c r="G142"/>
  <c r="O138"/>
  <c r="H138"/>
  <c r="H135"/>
  <c r="G135"/>
  <c r="O133"/>
  <c r="H133"/>
  <c r="G133"/>
  <c r="H131"/>
  <c r="G131"/>
  <c r="H129"/>
  <c r="G129"/>
  <c r="H125"/>
  <c r="G125"/>
  <c r="O123"/>
  <c r="H123"/>
  <c r="G123"/>
  <c r="O121"/>
  <c r="H121"/>
  <c r="G121"/>
  <c r="O119"/>
  <c r="H119"/>
  <c r="G119"/>
  <c r="H115"/>
  <c r="G115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56"/>
  <c r="H256"/>
  <c r="O254"/>
  <c r="H254"/>
  <c r="H252"/>
  <c r="O250"/>
  <c r="H250"/>
  <c r="H248"/>
  <c r="H246"/>
  <c r="H244"/>
  <c r="O242"/>
  <c r="H242"/>
  <c r="O240"/>
  <c r="H240"/>
  <c r="H238"/>
  <c r="O201"/>
  <c r="H201"/>
  <c r="H197"/>
  <c r="H195"/>
  <c r="O189"/>
  <c r="H189"/>
  <c r="O185"/>
  <c r="H185"/>
  <c r="H181"/>
  <c r="O175"/>
  <c r="H175"/>
  <c r="O173"/>
  <c r="H173"/>
  <c r="O171"/>
  <c r="H171"/>
  <c r="O165"/>
  <c r="H165"/>
  <c r="O163"/>
  <c r="H163"/>
  <c r="O161"/>
  <c r="H161"/>
  <c r="O159"/>
  <c r="H159"/>
  <c r="H157"/>
  <c r="O153"/>
  <c r="H153"/>
  <c r="H149"/>
  <c r="O147"/>
  <c r="H147"/>
  <c r="H143"/>
  <c r="H139"/>
  <c r="H137"/>
  <c r="O136"/>
  <c r="H136"/>
  <c r="H134"/>
  <c r="O132"/>
  <c r="H132"/>
  <c r="H130"/>
  <c r="O128"/>
  <c r="H128"/>
  <c r="O124"/>
  <c r="H124"/>
  <c r="O122"/>
  <c r="H122"/>
  <c r="O120"/>
  <c r="H120"/>
  <c r="O118"/>
  <c r="H118"/>
  <c r="H84"/>
  <c r="G84"/>
  <c r="O82"/>
  <c r="H82"/>
  <c r="G82"/>
  <c r="O80"/>
  <c r="H80"/>
  <c r="G80"/>
  <c r="G26"/>
  <c r="G22"/>
  <c r="G254"/>
  <c r="G250"/>
  <c r="G246"/>
  <c r="G242"/>
  <c r="G238"/>
  <c r="G201"/>
  <c r="G197"/>
  <c r="G181"/>
  <c r="G175"/>
  <c r="G171"/>
  <c r="G163"/>
  <c r="G159"/>
  <c r="G147"/>
  <c r="G143"/>
  <c r="G139"/>
  <c r="G136"/>
  <c r="G132"/>
  <c r="G128"/>
  <c r="G124"/>
  <c r="G120"/>
  <c r="G83"/>
  <c r="G81"/>
  <c r="G79"/>
  <c r="H83"/>
  <c r="H81"/>
  <c r="H79"/>
  <c r="I58" l="1"/>
  <c r="L58" s="1"/>
  <c r="M58" s="1"/>
  <c r="L66"/>
  <c r="M66" s="1"/>
  <c r="L62"/>
  <c r="M62" s="1"/>
  <c r="L70"/>
  <c r="M70" s="1"/>
  <c r="I60"/>
  <c r="L60" s="1"/>
  <c r="I54"/>
  <c r="L54" s="1"/>
  <c r="L42"/>
  <c r="M42" s="1"/>
  <c r="L26"/>
  <c r="M26" s="1"/>
  <c r="J48"/>
  <c r="K48" s="1"/>
  <c r="L48" s="1"/>
  <c r="J72"/>
  <c r="K72" s="1"/>
  <c r="L72" s="1"/>
  <c r="M72" s="1"/>
  <c r="J52"/>
  <c r="K52" s="1"/>
  <c r="L52" s="1"/>
  <c r="I40"/>
  <c r="L40" s="1"/>
  <c r="M40" s="1"/>
  <c r="I56"/>
  <c r="L56" s="1"/>
  <c r="I68"/>
  <c r="L68" s="1"/>
  <c r="L14"/>
  <c r="M14" s="1"/>
  <c r="I44"/>
  <c r="L44" s="1"/>
  <c r="L22"/>
  <c r="M22" s="1"/>
  <c r="L21"/>
  <c r="M21" s="1"/>
  <c r="I64"/>
  <c r="L64" s="1"/>
  <c r="L13"/>
  <c r="M13" s="1"/>
  <c r="L17"/>
  <c r="M17" s="1"/>
  <c r="L25"/>
  <c r="M25" s="1"/>
  <c r="L29"/>
  <c r="M29" s="1"/>
  <c r="L11"/>
  <c r="M11" s="1"/>
  <c r="L15"/>
  <c r="M15" s="1"/>
  <c r="L19"/>
  <c r="M19" s="1"/>
  <c r="L23"/>
  <c r="M23" s="1"/>
  <c r="L27"/>
  <c r="M27" s="1"/>
  <c r="L31"/>
  <c r="M31" s="1"/>
  <c r="I50"/>
  <c r="L50" s="1"/>
  <c r="M50" s="1"/>
  <c r="L18"/>
  <c r="M18" s="1"/>
  <c r="L32"/>
  <c r="M32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119"/>
  <c r="K119" s="1"/>
  <c r="I119"/>
  <c r="J123"/>
  <c r="K123" s="1"/>
  <c r="I123"/>
  <c r="J131"/>
  <c r="K131" s="1"/>
  <c r="I131"/>
  <c r="J135"/>
  <c r="K135" s="1"/>
  <c r="I135"/>
  <c r="J138"/>
  <c r="K138" s="1"/>
  <c r="I138"/>
  <c r="J142"/>
  <c r="K142" s="1"/>
  <c r="I142"/>
  <c r="J146"/>
  <c r="K146" s="1"/>
  <c r="I146"/>
  <c r="J162"/>
  <c r="K162" s="1"/>
  <c r="I162"/>
  <c r="J174"/>
  <c r="K174" s="1"/>
  <c r="I174"/>
  <c r="J186"/>
  <c r="K186" s="1"/>
  <c r="I186"/>
  <c r="J196"/>
  <c r="K196" s="1"/>
  <c r="I196"/>
  <c r="J237"/>
  <c r="K237" s="1"/>
  <c r="I237"/>
  <c r="J241"/>
  <c r="K241" s="1"/>
  <c r="I241"/>
  <c r="J245"/>
  <c r="K245" s="1"/>
  <c r="I245"/>
  <c r="J249"/>
  <c r="K249" s="1"/>
  <c r="I249"/>
  <c r="J253"/>
  <c r="K253" s="1"/>
  <c r="I253"/>
  <c r="J257"/>
  <c r="K257" s="1"/>
  <c r="I257"/>
  <c r="J83"/>
  <c r="K83" s="1"/>
  <c r="I83"/>
  <c r="J80"/>
  <c r="K80" s="1"/>
  <c r="I80"/>
  <c r="J84"/>
  <c r="K84" s="1"/>
  <c r="I84"/>
  <c r="J118"/>
  <c r="K118" s="1"/>
  <c r="I118"/>
  <c r="I120"/>
  <c r="J120"/>
  <c r="K120" s="1"/>
  <c r="J122"/>
  <c r="K122" s="1"/>
  <c r="I122"/>
  <c r="I124"/>
  <c r="J124"/>
  <c r="K124" s="1"/>
  <c r="I128"/>
  <c r="J128"/>
  <c r="K128" s="1"/>
  <c r="J130"/>
  <c r="K130" s="1"/>
  <c r="I130"/>
  <c r="I132"/>
  <c r="L132" s="1"/>
  <c r="J132"/>
  <c r="K132" s="1"/>
  <c r="J134"/>
  <c r="K134" s="1"/>
  <c r="I134"/>
  <c r="I136"/>
  <c r="J136"/>
  <c r="K136" s="1"/>
  <c r="J137"/>
  <c r="K137" s="1"/>
  <c r="I137"/>
  <c r="I139"/>
  <c r="L139" s="1"/>
  <c r="J139"/>
  <c r="K139" s="1"/>
  <c r="I143"/>
  <c r="J143"/>
  <c r="K143" s="1"/>
  <c r="I147"/>
  <c r="J147"/>
  <c r="K147" s="1"/>
  <c r="J149"/>
  <c r="K149" s="1"/>
  <c r="I149"/>
  <c r="J153"/>
  <c r="K153" s="1"/>
  <c r="I153"/>
  <c r="J157"/>
  <c r="K157" s="1"/>
  <c r="I157"/>
  <c r="I159"/>
  <c r="J159"/>
  <c r="K159" s="1"/>
  <c r="J161"/>
  <c r="K161" s="1"/>
  <c r="I161"/>
  <c r="I163"/>
  <c r="J163"/>
  <c r="K163" s="1"/>
  <c r="J165"/>
  <c r="K165" s="1"/>
  <c r="I165"/>
  <c r="I171"/>
  <c r="L171" s="1"/>
  <c r="J171"/>
  <c r="K171" s="1"/>
  <c r="J173"/>
  <c r="K173" s="1"/>
  <c r="I173"/>
  <c r="I175"/>
  <c r="J175"/>
  <c r="K175" s="1"/>
  <c r="I181"/>
  <c r="J181"/>
  <c r="K181" s="1"/>
  <c r="J185"/>
  <c r="K185" s="1"/>
  <c r="I185"/>
  <c r="J189"/>
  <c r="K189" s="1"/>
  <c r="I189"/>
  <c r="J195"/>
  <c r="K195" s="1"/>
  <c r="I195"/>
  <c r="I197"/>
  <c r="J197"/>
  <c r="K197" s="1"/>
  <c r="I201"/>
  <c r="J201"/>
  <c r="K201" s="1"/>
  <c r="I238"/>
  <c r="J238"/>
  <c r="K238" s="1"/>
  <c r="J240"/>
  <c r="K240" s="1"/>
  <c r="I240"/>
  <c r="J242"/>
  <c r="K242" s="1"/>
  <c r="I242"/>
  <c r="J244"/>
  <c r="K244" s="1"/>
  <c r="I244"/>
  <c r="J246"/>
  <c r="K246" s="1"/>
  <c r="I246"/>
  <c r="J248"/>
  <c r="K248" s="1"/>
  <c r="I248"/>
  <c r="J250"/>
  <c r="K250" s="1"/>
  <c r="I250"/>
  <c r="J252"/>
  <c r="K252" s="1"/>
  <c r="I252"/>
  <c r="J254"/>
  <c r="K254" s="1"/>
  <c r="I254"/>
  <c r="J256"/>
  <c r="K256" s="1"/>
  <c r="I256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115"/>
  <c r="K115" s="1"/>
  <c r="I115"/>
  <c r="J121"/>
  <c r="K121" s="1"/>
  <c r="I121"/>
  <c r="J125"/>
  <c r="K125" s="1"/>
  <c r="I125"/>
  <c r="J129"/>
  <c r="K129" s="1"/>
  <c r="I129"/>
  <c r="J133"/>
  <c r="K133" s="1"/>
  <c r="I133"/>
  <c r="J148"/>
  <c r="K148" s="1"/>
  <c r="I148"/>
  <c r="J152"/>
  <c r="K152" s="1"/>
  <c r="I152"/>
  <c r="J156"/>
  <c r="K156" s="1"/>
  <c r="I156"/>
  <c r="J160"/>
  <c r="K160" s="1"/>
  <c r="I160"/>
  <c r="J164"/>
  <c r="K164" s="1"/>
  <c r="I164"/>
  <c r="J168"/>
  <c r="K168" s="1"/>
  <c r="I168"/>
  <c r="J172"/>
  <c r="K172" s="1"/>
  <c r="I172"/>
  <c r="J176"/>
  <c r="K176" s="1"/>
  <c r="I176"/>
  <c r="J182"/>
  <c r="K182" s="1"/>
  <c r="I182"/>
  <c r="J194"/>
  <c r="K194" s="1"/>
  <c r="I194"/>
  <c r="J198"/>
  <c r="K198" s="1"/>
  <c r="I198"/>
  <c r="J239"/>
  <c r="K239" s="1"/>
  <c r="I239"/>
  <c r="J243"/>
  <c r="K243" s="1"/>
  <c r="I243"/>
  <c r="J247"/>
  <c r="K247" s="1"/>
  <c r="I247"/>
  <c r="J251"/>
  <c r="K251" s="1"/>
  <c r="I251"/>
  <c r="J255"/>
  <c r="K255" s="1"/>
  <c r="I255"/>
  <c r="L162" l="1"/>
  <c r="M162" s="1"/>
  <c r="L135"/>
  <c r="M135" s="1"/>
  <c r="L174"/>
  <c r="L65"/>
  <c r="M65" s="1"/>
  <c r="L134"/>
  <c r="M134" s="1"/>
  <c r="L53"/>
  <c r="M53" s="1"/>
  <c r="L172"/>
  <c r="L63"/>
  <c r="M63" s="1"/>
  <c r="L146"/>
  <c r="M146" s="1"/>
  <c r="L201"/>
  <c r="M201" s="1"/>
  <c r="L194"/>
  <c r="L182"/>
  <c r="M182" s="1"/>
  <c r="L156"/>
  <c r="M156" s="1"/>
  <c r="L128"/>
  <c r="M128" s="1"/>
  <c r="L168"/>
  <c r="M168" s="1"/>
  <c r="L163"/>
  <c r="M163" s="1"/>
  <c r="L119"/>
  <c r="M119" s="1"/>
  <c r="L59"/>
  <c r="L57"/>
  <c r="L49"/>
  <c r="M49" s="1"/>
  <c r="L81"/>
  <c r="M81" s="1"/>
  <c r="L125"/>
  <c r="M125" s="1"/>
  <c r="L153"/>
  <c r="M153" s="1"/>
  <c r="L246"/>
  <c r="L189"/>
  <c r="M189" s="1"/>
  <c r="L161"/>
  <c r="M161" s="1"/>
  <c r="M44"/>
  <c r="L147"/>
  <c r="L143"/>
  <c r="M143" s="1"/>
  <c r="M132"/>
  <c r="M57"/>
  <c r="L84"/>
  <c r="M174"/>
  <c r="M171"/>
  <c r="L164"/>
  <c r="M164" s="1"/>
  <c r="L51"/>
  <c r="M51" s="1"/>
  <c r="L79"/>
  <c r="M79" s="1"/>
  <c r="L160"/>
  <c r="M160" s="1"/>
  <c r="L173"/>
  <c r="M173" s="1"/>
  <c r="L82"/>
  <c r="M82" s="1"/>
  <c r="M139"/>
  <c r="L136"/>
  <c r="M136" s="1"/>
  <c r="L157"/>
  <c r="M157" s="1"/>
  <c r="M59"/>
  <c r="L71"/>
  <c r="M71" s="1"/>
  <c r="L176"/>
  <c r="M176" s="1"/>
  <c r="L175"/>
  <c r="M175" s="1"/>
  <c r="M172"/>
  <c r="L131"/>
  <c r="M131" s="1"/>
  <c r="L120"/>
  <c r="M120" s="1"/>
  <c r="M194"/>
  <c r="L129"/>
  <c r="M129" s="1"/>
  <c r="L137"/>
  <c r="M137" s="1"/>
  <c r="L122"/>
  <c r="M122" s="1"/>
  <c r="L118"/>
  <c r="M118" s="1"/>
  <c r="L115"/>
  <c r="M115" s="1"/>
  <c r="M54"/>
  <c r="L239"/>
  <c r="M239" s="1"/>
  <c r="L165"/>
  <c r="M165" s="1"/>
  <c r="M147"/>
  <c r="L123"/>
  <c r="M123" s="1"/>
  <c r="M68"/>
  <c r="L243"/>
  <c r="M243" s="1"/>
  <c r="L149"/>
  <c r="M149" s="1"/>
  <c r="L43"/>
  <c r="M43" s="1"/>
  <c r="L248"/>
  <c r="M248" s="1"/>
  <c r="L55"/>
  <c r="M55" s="1"/>
  <c r="L244"/>
  <c r="M244" s="1"/>
  <c r="L198"/>
  <c r="M198" s="1"/>
  <c r="L130"/>
  <c r="M130" s="1"/>
  <c r="L195"/>
  <c r="M195" s="1"/>
  <c r="L83"/>
  <c r="M83" s="1"/>
  <c r="L121"/>
  <c r="M121" s="1"/>
  <c r="M64"/>
  <c r="L142"/>
  <c r="M142" s="1"/>
  <c r="L124"/>
  <c r="M124" s="1"/>
  <c r="M84"/>
  <c r="L152"/>
  <c r="M152" s="1"/>
  <c r="L80"/>
  <c r="M80" s="1"/>
  <c r="M60"/>
  <c r="L148"/>
  <c r="M148" s="1"/>
  <c r="L61"/>
  <c r="M61" s="1"/>
  <c r="L138"/>
  <c r="M138" s="1"/>
  <c r="L197"/>
  <c r="M197" s="1"/>
  <c r="L249"/>
  <c r="M249" s="1"/>
  <c r="M56"/>
  <c r="M48"/>
  <c r="L241"/>
  <c r="M241" s="1"/>
  <c r="M52"/>
  <c r="L257"/>
  <c r="M257" s="1"/>
  <c r="L253"/>
  <c r="M253" s="1"/>
  <c r="L245"/>
  <c r="M245" s="1"/>
  <c r="L237"/>
  <c r="M237" s="1"/>
  <c r="L196"/>
  <c r="M196" s="1"/>
  <c r="L186"/>
  <c r="M186" s="1"/>
  <c r="L133"/>
  <c r="M133" s="1"/>
  <c r="L28"/>
  <c r="M28" s="1"/>
  <c r="L20"/>
  <c r="M20" s="1"/>
  <c r="L255"/>
  <c r="M255" s="1"/>
  <c r="L251"/>
  <c r="M251" s="1"/>
  <c r="L247"/>
  <c r="M247" s="1"/>
  <c r="L41"/>
  <c r="M41" s="1"/>
  <c r="L256"/>
  <c r="M256" s="1"/>
  <c r="L254"/>
  <c r="M254" s="1"/>
  <c r="L252"/>
  <c r="M252" s="1"/>
  <c r="L250"/>
  <c r="M250" s="1"/>
  <c r="M246"/>
  <c r="L242"/>
  <c r="M242" s="1"/>
  <c r="L240"/>
  <c r="M240" s="1"/>
  <c r="L185"/>
  <c r="M185" s="1"/>
  <c r="L181"/>
  <c r="M181" s="1"/>
  <c r="L10"/>
  <c r="M10" s="1"/>
  <c r="L67"/>
  <c r="M67" s="1"/>
  <c r="L238"/>
  <c r="M238" s="1"/>
  <c r="L159"/>
  <c r="M159" s="1"/>
  <c r="L73"/>
  <c r="M73" s="1"/>
  <c r="L30"/>
  <c r="M30" s="1"/>
  <c r="L24"/>
  <c r="M24" s="1"/>
  <c r="L47"/>
  <c r="M47" s="1"/>
  <c r="L39"/>
  <c r="M39" s="1"/>
  <c r="L12"/>
  <c r="M12" s="1"/>
  <c r="L69"/>
  <c r="M69" s="1"/>
  <c r="L16"/>
  <c r="M16" s="1"/>
  <c r="N240" l="1"/>
  <c r="Q240" s="1"/>
  <c r="N241"/>
  <c r="Q241" s="1"/>
  <c r="N242"/>
  <c r="Q242" s="1"/>
  <c r="N243"/>
  <c r="Q243" s="1"/>
  <c r="N245"/>
  <c r="Q245" s="1"/>
  <c r="N247"/>
  <c r="Q247" s="1"/>
  <c r="N249"/>
  <c r="Q249" s="1"/>
  <c r="N250"/>
  <c r="Q250" s="1"/>
  <c r="N251"/>
  <c r="Q251" s="1"/>
  <c r="N252"/>
  <c r="Q252" s="1"/>
  <c r="N253"/>
  <c r="Q253" s="1"/>
  <c r="N254"/>
  <c r="Q254" s="1"/>
  <c r="N255"/>
  <c r="Q255" s="1"/>
  <c r="N256"/>
  <c r="Q256" s="1"/>
  <c r="N257"/>
  <c r="Q257" s="1"/>
  <c r="N237"/>
  <c r="Q237" s="1"/>
  <c r="N118"/>
  <c r="Q118" s="1"/>
  <c r="N119"/>
  <c r="Q119" s="1"/>
  <c r="N120"/>
  <c r="Q120" s="1"/>
  <c r="N121"/>
  <c r="Q121" s="1"/>
  <c r="N122"/>
  <c r="Q122" s="1"/>
  <c r="N123"/>
  <c r="Q123" s="1"/>
  <c r="N124"/>
  <c r="Q124" s="1"/>
  <c r="Q126"/>
  <c r="Q127"/>
  <c r="N128"/>
  <c r="Q128" s="1"/>
  <c r="N132"/>
  <c r="Q132" s="1"/>
  <c r="N133"/>
  <c r="Q133" s="1"/>
  <c r="N136"/>
  <c r="Q136" s="1"/>
  <c r="N138"/>
  <c r="Q138" s="1"/>
  <c r="N142"/>
  <c r="Q142" s="1"/>
  <c r="N146"/>
  <c r="Q146" s="1"/>
  <c r="N147"/>
  <c r="Q147" s="1"/>
  <c r="N148"/>
  <c r="Q148" s="1"/>
  <c r="Q150"/>
  <c r="Q151"/>
  <c r="N152"/>
  <c r="Q152" s="1"/>
  <c r="N153"/>
  <c r="Q153" s="1"/>
  <c r="Q154"/>
  <c r="Q155"/>
  <c r="Q157"/>
  <c r="N159"/>
  <c r="Q159" s="1"/>
  <c r="N161"/>
  <c r="Q161" s="1"/>
  <c r="N162"/>
  <c r="Q162" s="1"/>
  <c r="N163"/>
  <c r="Q163" s="1"/>
  <c r="N165"/>
  <c r="Q165" s="1"/>
  <c r="Q166"/>
  <c r="Q167"/>
  <c r="N168"/>
  <c r="Q168" s="1"/>
  <c r="Q169"/>
  <c r="Q170"/>
  <c r="N171"/>
  <c r="Q171" s="1"/>
  <c r="N173"/>
  <c r="Q173" s="1"/>
  <c r="N174"/>
  <c r="Q174" s="1"/>
  <c r="N175"/>
  <c r="Q175" s="1"/>
  <c r="N176"/>
  <c r="Q176" s="1"/>
  <c r="N185"/>
  <c r="Q185" s="1"/>
  <c r="N186"/>
  <c r="Q186" s="1"/>
  <c r="Q187"/>
  <c r="Q188"/>
  <c r="N189"/>
  <c r="Q189" s="1"/>
  <c r="Q190"/>
  <c r="Q191"/>
  <c r="N194"/>
  <c r="Q194" s="1"/>
  <c r="Q196"/>
  <c r="N198"/>
  <c r="Q198" s="1"/>
  <c r="N201"/>
  <c r="Q201" s="1"/>
  <c r="N80"/>
  <c r="Q80" s="1"/>
  <c r="N81"/>
  <c r="Q81" s="1"/>
  <c r="N82"/>
  <c r="Q82" s="1"/>
  <c r="N38"/>
  <c r="N39"/>
  <c r="Q39" s="1"/>
  <c r="N40"/>
  <c r="Q40" s="1"/>
  <c r="N41"/>
  <c r="Q41" s="1"/>
  <c r="N42"/>
  <c r="Q42" s="1"/>
  <c r="N43"/>
  <c r="Q43" s="1"/>
  <c r="N44"/>
  <c r="Q44" s="1"/>
  <c r="Q45"/>
  <c r="Q46"/>
  <c r="N172" l="1"/>
  <c r="Q172" s="1"/>
  <c r="O172"/>
  <c r="N156"/>
  <c r="Q156" s="1"/>
  <c r="O156"/>
  <c r="N244"/>
  <c r="Q244" s="1"/>
  <c r="O244"/>
  <c r="N238"/>
  <c r="Q238" s="1"/>
  <c r="O238"/>
  <c r="N58"/>
  <c r="Q58" s="1"/>
  <c r="O58"/>
  <c r="N164"/>
  <c r="Q164" s="1"/>
  <c r="O164"/>
  <c r="N72"/>
  <c r="Q72" s="1"/>
  <c r="O72"/>
  <c r="N68"/>
  <c r="Q68" s="1"/>
  <c r="O68"/>
  <c r="N64"/>
  <c r="Q64" s="1"/>
  <c r="O64"/>
  <c r="N56"/>
  <c r="Q56" s="1"/>
  <c r="O56"/>
  <c r="N54"/>
  <c r="Q54" s="1"/>
  <c r="O54"/>
  <c r="N52"/>
  <c r="Q52" s="1"/>
  <c r="O52"/>
  <c r="N48"/>
  <c r="Q48" s="1"/>
  <c r="O48"/>
  <c r="N73"/>
  <c r="Q73" s="1"/>
  <c r="O73"/>
  <c r="Q71"/>
  <c r="O71"/>
  <c r="N69"/>
  <c r="Q69" s="1"/>
  <c r="O69"/>
  <c r="N65"/>
  <c r="Q65" s="1"/>
  <c r="O65"/>
  <c r="N63"/>
  <c r="Q63" s="1"/>
  <c r="O63"/>
  <c r="N59"/>
  <c r="Q59" s="1"/>
  <c r="O59"/>
  <c r="N57"/>
  <c r="Q57" s="1"/>
  <c r="O57"/>
  <c r="N53"/>
  <c r="Q53" s="1"/>
  <c r="O53"/>
  <c r="N51"/>
  <c r="Q51" s="1"/>
  <c r="O51"/>
  <c r="N49"/>
  <c r="Q49" s="1"/>
  <c r="O49"/>
  <c r="N47"/>
  <c r="Q47" s="1"/>
  <c r="O47"/>
  <c r="N83"/>
  <c r="Q83" s="1"/>
  <c r="O83"/>
  <c r="N70"/>
  <c r="Q70" s="1"/>
  <c r="O70"/>
  <c r="N60"/>
  <c r="Q60" s="1"/>
  <c r="O60"/>
  <c r="N50"/>
  <c r="Q50" s="1"/>
  <c r="O50"/>
  <c r="N160"/>
  <c r="Q160" s="1"/>
  <c r="O160"/>
  <c r="N135"/>
  <c r="Q135" s="1"/>
  <c r="O135"/>
  <c r="N125"/>
  <c r="Q125" s="1"/>
  <c r="O125"/>
  <c r="N248"/>
  <c r="Q248" s="1"/>
  <c r="O248"/>
  <c r="N197"/>
  <c r="Q197" s="1"/>
  <c r="O197"/>
  <c r="N61"/>
  <c r="Q61" s="1"/>
  <c r="O61"/>
  <c r="N55"/>
  <c r="Q55" s="1"/>
  <c r="O55"/>
  <c r="N195"/>
  <c r="Q195" s="1"/>
  <c r="O195"/>
  <c r="N149"/>
  <c r="Q149" s="1"/>
  <c r="O149"/>
  <c r="N143"/>
  <c r="Q143" s="1"/>
  <c r="O143"/>
  <c r="N134"/>
  <c r="Q134" s="1"/>
  <c r="O134"/>
  <c r="N239"/>
  <c r="Q239" s="1"/>
  <c r="N66"/>
  <c r="Q66" s="1"/>
  <c r="O66"/>
  <c r="N129"/>
  <c r="Q129" s="1"/>
  <c r="O129"/>
  <c r="N246"/>
  <c r="Q246" s="1"/>
  <c r="N67"/>
  <c r="Q67" s="1"/>
  <c r="O67"/>
  <c r="O62"/>
  <c r="N62"/>
  <c r="Q62" s="1"/>
  <c r="N84"/>
  <c r="Q84" s="1"/>
  <c r="O84"/>
  <c r="N115"/>
  <c r="Q115" s="1"/>
  <c r="O115"/>
  <c r="N196"/>
  <c r="O196"/>
  <c r="N182"/>
  <c r="Q182" s="1"/>
  <c r="O182"/>
  <c r="N131"/>
  <c r="Q131" s="1"/>
  <c r="O131"/>
  <c r="O252"/>
  <c r="O246"/>
  <c r="N79"/>
  <c r="Q79" s="1"/>
  <c r="O79"/>
  <c r="N181"/>
  <c r="Q181" s="1"/>
  <c r="O181"/>
  <c r="N157"/>
  <c r="O157"/>
  <c r="N139"/>
  <c r="Q139" s="1"/>
  <c r="O139"/>
  <c r="N137"/>
  <c r="Q137" s="1"/>
  <c r="O137"/>
  <c r="N130"/>
  <c r="Q130" s="1"/>
  <c r="O130"/>
  <c r="O243"/>
  <c r="O239"/>
  <c r="F9"/>
  <c r="O38" l="1"/>
  <c r="H38"/>
  <c r="G38"/>
  <c r="G9"/>
  <c r="N11"/>
  <c r="Q11" s="1"/>
  <c r="N12"/>
  <c r="Q12" s="1"/>
  <c r="N13"/>
  <c r="Q13" s="1"/>
  <c r="N14"/>
  <c r="Q14" s="1"/>
  <c r="N15"/>
  <c r="Q15" s="1"/>
  <c r="N17"/>
  <c r="Q17" s="1"/>
  <c r="N18"/>
  <c r="Q18" s="1"/>
  <c r="N19"/>
  <c r="Q19" s="1"/>
  <c r="N20"/>
  <c r="Q20" s="1"/>
  <c r="N21"/>
  <c r="Q21" s="1"/>
  <c r="N22"/>
  <c r="Q22" s="1"/>
  <c r="N23"/>
  <c r="Q23" s="1"/>
  <c r="N24"/>
  <c r="Q24" s="1"/>
  <c r="N25"/>
  <c r="Q25" s="1"/>
  <c r="N26"/>
  <c r="Q26" s="1"/>
  <c r="N27"/>
  <c r="Q27" s="1"/>
  <c r="N28"/>
  <c r="Q28" s="1"/>
  <c r="N29"/>
  <c r="Q29" s="1"/>
  <c r="N30"/>
  <c r="Q30" s="1"/>
  <c r="N31"/>
  <c r="Q31" s="1"/>
  <c r="N32"/>
  <c r="Q32" s="1"/>
  <c r="N33" l="1"/>
  <c r="Q33" s="1"/>
  <c r="O33"/>
  <c r="N16"/>
  <c r="Q16" s="1"/>
  <c r="O16"/>
  <c r="N10"/>
  <c r="Q10" s="1"/>
  <c r="O10"/>
  <c r="I38"/>
  <c r="J38"/>
  <c r="K38" s="1"/>
  <c r="H9"/>
  <c r="I9" s="1"/>
  <c r="L38" l="1"/>
  <c r="M38" s="1"/>
  <c r="Q38" s="1"/>
  <c r="J9"/>
  <c r="K9" s="1"/>
  <c r="L9" l="1"/>
  <c r="M9" s="1"/>
  <c r="N9" l="1"/>
  <c r="O9" s="1"/>
  <c r="Q9" l="1"/>
</calcChain>
</file>

<file path=xl/sharedStrings.xml><?xml version="1.0" encoding="utf-8"?>
<sst xmlns="http://schemas.openxmlformats.org/spreadsheetml/2006/main" count="471" uniqueCount="310">
  <si>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</si>
  <si>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</si>
  <si>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</si>
  <si>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</si>
  <si>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</si>
  <si>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</si>
  <si>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</si>
  <si>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</si>
  <si>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</si>
  <si>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</si>
  <si>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</si>
  <si>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</si>
  <si>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</si>
  <si>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</si>
  <si>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</si>
  <si>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</si>
  <si>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</si>
  <si>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</si>
  <si>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</si>
  <si>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</si>
  <si>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</si>
  <si>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</si>
  <si>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</si>
  <si>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</si>
  <si>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</si>
  <si>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</si>
  <si>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</si>
  <si>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</si>
  <si>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Dr. H. Kayang</t>
  </si>
  <si>
    <t>Prof. D.K. Nayak</t>
  </si>
  <si>
    <t>Prof. F.A. Qadri</t>
  </si>
  <si>
    <t>Prof. Nirmalendu Saha</t>
  </si>
  <si>
    <t>Prof. T.T. Haokip</t>
  </si>
  <si>
    <t>Dr. Y. Kumar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</si>
  <si>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</si>
  <si>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</si>
  <si>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</si>
  <si>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</si>
  <si>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</si>
  <si>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</si>
  <si>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</si>
  <si>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</si>
  <si>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</si>
  <si>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</si>
  <si>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</si>
  <si>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</si>
  <si>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</si>
  <si>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</si>
  <si>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</si>
  <si>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</si>
  <si>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</si>
  <si>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</si>
  <si>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</si>
  <si>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</si>
  <si>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</si>
  <si>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</si>
  <si>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</si>
  <si>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Adjustment if any (+/-)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</si>
  <si>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</si>
  <si>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</si>
  <si>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</si>
  <si>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</si>
  <si>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</si>
  <si>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</si>
  <si>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</si>
  <si>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</si>
  <si>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</si>
  <si>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</si>
  <si>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Prof. B. K. Tiwari</t>
  </si>
  <si>
    <t>P–02</t>
  </si>
  <si>
    <t>Prof. B.K.Agarwal.</t>
  </si>
  <si>
    <t>P–03</t>
  </si>
  <si>
    <t>P–04</t>
  </si>
  <si>
    <t>Prof. B.B.P. Gupta</t>
  </si>
  <si>
    <t>P–05</t>
  </si>
  <si>
    <t>Dr. P.K. Patra</t>
  </si>
  <si>
    <t>P–06</t>
  </si>
  <si>
    <t>Dr. R.A. Lal</t>
  </si>
  <si>
    <t>P–07</t>
  </si>
  <si>
    <t>Prof. Y. N. Tiwari</t>
  </si>
  <si>
    <t>P–08</t>
  </si>
  <si>
    <t>P–09</t>
  </si>
  <si>
    <t>Dr.Subhash C. Arya</t>
  </si>
  <si>
    <t>P–10</t>
  </si>
  <si>
    <t>Dr. A.K. Nongkynrih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</si>
  <si>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</si>
  <si>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</si>
  <si>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</si>
  <si>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</si>
  <si>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</si>
  <si>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</si>
  <si>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</si>
  <si>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 xml:space="preserve">Prof. N. Srivastava 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</si>
  <si>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</si>
  <si>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</si>
  <si>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</si>
  <si>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</si>
  <si>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</si>
  <si>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</si>
  <si>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</si>
  <si>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</si>
  <si>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</si>
  <si>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</si>
  <si>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</si>
  <si>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</si>
  <si>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</si>
  <si>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</si>
  <si>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</si>
  <si>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</si>
  <si>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</si>
  <si>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</si>
  <si>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</si>
  <si>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</si>
  <si>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</si>
  <si>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</si>
  <si>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</si>
  <si>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</si>
  <si>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Dr. P.V. Koparkar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</si>
  <si>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</si>
  <si>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</si>
  <si>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</si>
  <si>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</si>
  <si>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</si>
  <si>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</si>
  <si>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</si>
  <si>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</si>
  <si>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</si>
  <si>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</si>
  <si>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</si>
  <si>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</si>
  <si>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</si>
  <si>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</si>
  <si>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</si>
  <si>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</si>
  <si>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</si>
  <si>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</si>
  <si>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</si>
  <si>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</si>
  <si>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</si>
  <si>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</si>
  <si>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</si>
  <si>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</si>
  <si>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</si>
  <si>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</si>
  <si>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</si>
  <si>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</si>
  <si>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</si>
  <si>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</si>
  <si>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Dr.(Mrs) Gitashree Das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</si>
  <si>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</si>
  <si>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</si>
  <si>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</si>
  <si>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</si>
  <si>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</si>
  <si>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</si>
  <si>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</si>
  <si>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</si>
  <si>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</si>
  <si>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Dr.(Mrs.) Rihunlang Rymbai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</si>
  <si>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</si>
  <si>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</si>
  <si>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</si>
  <si>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</si>
  <si>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</si>
  <si>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</si>
  <si>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</si>
  <si>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</si>
  <si>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</si>
  <si>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</si>
  <si>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</si>
  <si>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</si>
  <si>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</si>
  <si>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</si>
  <si>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</si>
  <si>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</si>
  <si>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</si>
  <si>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</si>
  <si>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</si>
  <si>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</si>
  <si>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</si>
  <si>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</si>
  <si>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</si>
  <si>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Dr. S. K. Dutta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</si>
  <si>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</si>
  <si>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</si>
  <si>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</si>
  <si>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</si>
  <si>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</si>
  <si>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</si>
  <si>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</si>
  <si>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</si>
  <si>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</si>
  <si>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</si>
  <si>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</si>
  <si>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</si>
  <si>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</si>
  <si>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</si>
  <si>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</si>
  <si>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</si>
  <si>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</si>
  <si>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</si>
  <si>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</si>
  <si>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Shri Naveen Kumar</t>
  </si>
  <si>
    <t>L–44</t>
  </si>
  <si>
    <t xml:space="preserve">Dr. S.R. Hajong </t>
  </si>
  <si>
    <t>L–45</t>
  </si>
  <si>
    <t>Mr. Bijay L. Dhanwar</t>
  </si>
  <si>
    <t>L–46</t>
  </si>
  <si>
    <t>L–47</t>
  </si>
  <si>
    <t>Dr. R.C. Pandey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</si>
  <si>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</si>
  <si>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</si>
  <si>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</si>
  <si>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</si>
  <si>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</si>
  <si>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</si>
  <si>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</si>
  <si>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</si>
  <si>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</si>
  <si>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</si>
  <si>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</si>
  <si>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</si>
  <si>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</si>
  <si>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</si>
  <si>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</si>
  <si>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</si>
  <si>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</si>
  <si>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</si>
  <si>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</si>
  <si>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</si>
  <si>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</si>
  <si>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</si>
  <si>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</si>
  <si>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</si>
  <si>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</si>
  <si>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</si>
  <si>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</si>
  <si>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</si>
  <si>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</si>
  <si>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</si>
  <si>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</si>
  <si>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</si>
  <si>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</si>
  <si>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</si>
  <si>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</si>
  <si>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</si>
  <si>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</si>
  <si>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</si>
  <si>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</si>
  <si>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</si>
  <si>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</si>
  <si>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</si>
  <si>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</si>
  <si>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</si>
  <si>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</si>
  <si>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</si>
  <si>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</si>
  <si>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</si>
  <si>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</si>
  <si>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</si>
  <si>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</si>
  <si>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</si>
  <si>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</si>
  <si>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</si>
  <si>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</si>
  <si>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</si>
  <si>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</si>
  <si>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</si>
  <si>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</si>
  <si>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</si>
  <si>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</si>
  <si>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</si>
  <si>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</si>
  <si>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</si>
  <si>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</si>
  <si>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</si>
  <si>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</si>
  <si>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</si>
  <si>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</si>
  <si>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</si>
  <si>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</si>
  <si>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</si>
  <si>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</si>
  <si>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</si>
  <si>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</si>
  <si>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r>
      <t xml:space="preserve">Monthly fixed / minimum charge : </t>
    </r>
    <r>
      <rPr>
        <b/>
        <sz val="11"/>
        <rFont val="Calibri"/>
        <family val="2"/>
      </rPr>
      <t>Rs. 50/Kw.</t>
    </r>
  </si>
  <si>
    <t>Dr. Amarta Kumar Pal</t>
  </si>
  <si>
    <t>Rate 1st Hundred unit @3.15</t>
  </si>
  <si>
    <t>Rate 2nd Hundred unit @3.75</t>
  </si>
  <si>
    <t>Rate Remaining unit @5.00</t>
  </si>
  <si>
    <t>Karen L. Donoghue</t>
  </si>
  <si>
    <t>Dr. B. Das</t>
  </si>
  <si>
    <t>Prof. M.S. Bisht</t>
  </si>
  <si>
    <t xml:space="preserve"> </t>
  </si>
  <si>
    <t>Amt transferred to P-35</t>
  </si>
  <si>
    <t>Mr. Juwesh Binong</t>
  </si>
  <si>
    <t>Dr. PR Chunglen sana</t>
  </si>
  <si>
    <t>Dr.(Ms) Sudipta Ghosh</t>
  </si>
  <si>
    <t>Dr. Khwairakpam Amitab</t>
  </si>
  <si>
    <t>Dr. Snehadrinarayan Khatua</t>
  </si>
  <si>
    <t>Dr. Munmun Majumdar</t>
  </si>
  <si>
    <t>Dr. Surya Bhan</t>
  </si>
  <si>
    <t>Prof. T.K. Chakraborty</t>
  </si>
  <si>
    <t>Prof. C.L. Imchen</t>
  </si>
  <si>
    <t>Dr. S. Rama Rao</t>
  </si>
  <si>
    <t>March '2019</t>
  </si>
  <si>
    <t>Mr. Shishir Tiwari</t>
  </si>
  <si>
    <t>4,270.70 to be adjusted.</t>
  </si>
  <si>
    <t>364.10 to be adjusted</t>
  </si>
  <si>
    <r>
      <rPr>
        <sz val="11"/>
        <rFont val="Calibri"/>
        <family val="2"/>
        <scheme val="minor"/>
      </rPr>
      <t xml:space="preserve">Prof. Utpala G. Sewa   </t>
    </r>
    <r>
      <rPr>
        <sz val="11"/>
        <color rgb="FFFF3399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(50%)</t>
    </r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</si>
</sst>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5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C00000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/>
    <xf numFmtId="0" fontId="18" fillId="2" borderId="0" xfId="0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Fill="1" applyBorder="1"/>
    <xf numFmtId="0" fontId="14" fillId="0" borderId="0" xfId="0" applyFont="1" applyBorder="1" applyAlignment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165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20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4" fillId="0" borderId="0" xfId="0" applyFont="1"/>
    <xf numFmtId="0" fontId="25" fillId="0" borderId="0" xfId="0" applyFont="1" applyFill="1" applyAlignment="1">
      <alignment horizontal="left" vertical="center" wrapText="1"/>
    </xf>
    <xf numFmtId="0" fontId="26" fillId="0" borderId="0" xfId="0" applyFont="1" applyAlignment="1">
      <alignment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  <protection hidden="1"/>
    </xf>
    <xf numFmtId="165" fontId="14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165" fontId="14" fillId="3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165" fontId="14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9" fillId="0" borderId="0" xfId="0" applyFont="1" applyFill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31" fillId="2" borderId="4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5" fontId="28" fillId="0" borderId="5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28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5" fontId="28" fillId="0" borderId="6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65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27" fillId="0" borderId="3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/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165" fontId="5" fillId="3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32" fillId="0" borderId="3" xfId="0" applyNumberFormat="1" applyFont="1" applyBorder="1" applyAlignment="1">
      <alignment horizontal="center" vertical="center"/>
    </xf>
    <xf numFmtId="0" fontId="32" fillId="3" borderId="3" xfId="0" applyFont="1" applyFill="1" applyBorder="1" applyAlignment="1" applyProtection="1">
      <alignment horizontal="center" vertical="center"/>
      <protection hidden="1"/>
    </xf>
    <xf numFmtId="165" fontId="32" fillId="3" borderId="3" xfId="0" applyNumberFormat="1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vertical="center"/>
    </xf>
    <xf numFmtId="0" fontId="9" fillId="0" borderId="0" xfId="0" applyFont="1"/>
    <xf numFmtId="0" fontId="9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FF3399"/>
      <color rgb="FF005024"/>
      <color rgb="FF00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1"/>
  <sheetViews>
    <sheetView tabSelected="1" topLeftCell="A196" zoomScale="110" zoomScaleNormal="110" workbookViewId="0">
      <selection activeCell="V14" sqref="V14"/>
    </sheetView>
  </sheetViews>
  <sheetFormatPr defaultRowHeight="15"/>
  <cols>
    <col min="1" max="1" width="13.140625" customWidth="1"/>
    <col min="2" max="2" width="29" customWidth="1"/>
    <col min="3" max="3" width="10" customWidth="1"/>
    <col min="4" max="4" width="13" customWidth="1"/>
    <col min="5" max="5" width="9.140625" customWidth="1"/>
    <col min="6" max="6" width="10.140625" customWidth="1"/>
    <col min="7" max="7" width="0.140625" hidden="1" customWidth="1"/>
    <col min="8" max="8" width="0.28515625" hidden="1" customWidth="1"/>
    <col min="9" max="9" width="9.42578125" hidden="1" customWidth="1"/>
    <col min="10" max="11" width="0.140625" hidden="1" customWidth="1"/>
    <col min="12" max="12" width="10.28515625" customWidth="1"/>
    <col min="13" max="13" width="11.5703125" customWidth="1"/>
    <col min="17" max="17" width="10.5703125" customWidth="1"/>
    <col min="18" max="18" width="18.7109375" customWidth="1"/>
    <col min="21" max="21" width="12.28515625" customWidth="1"/>
  </cols>
  <sheetData>
    <row r="1" spans="1:48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48">
      <c r="A2" s="21"/>
      <c r="B2" s="263" t="s">
        <v>62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8">
      <c r="A3" s="21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8" ht="18" customHeight="1">
      <c r="A4" s="21"/>
      <c r="B4" s="35" t="s">
        <v>284</v>
      </c>
      <c r="C4" s="4"/>
      <c r="D4" s="4"/>
      <c r="E4" s="4"/>
      <c r="F4" s="4"/>
      <c r="G4" s="36"/>
      <c r="H4" s="4"/>
      <c r="I4" s="36"/>
      <c r="J4" s="36"/>
      <c r="K4" s="4"/>
      <c r="L4" s="4"/>
      <c r="M4" s="4" t="s">
        <v>285</v>
      </c>
      <c r="N4" s="4"/>
      <c r="O4" s="4"/>
      <c r="P4" s="4"/>
      <c r="Q4" s="4"/>
      <c r="R4" s="4"/>
      <c r="S4" s="21"/>
      <c r="T4" s="3"/>
      <c r="U4" s="3"/>
      <c r="V4" s="3"/>
      <c r="W4" s="2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21"/>
      <c r="B5" s="4" t="s">
        <v>48</v>
      </c>
      <c r="C5" s="37">
        <v>3.7</v>
      </c>
      <c r="D5" s="4" t="s">
        <v>280</v>
      </c>
      <c r="E5" s="38">
        <v>4.2</v>
      </c>
      <c r="F5" s="4"/>
      <c r="G5" s="36"/>
      <c r="H5" s="4"/>
      <c r="I5" s="36"/>
      <c r="J5" s="36"/>
      <c r="K5" s="4"/>
      <c r="L5" s="4"/>
      <c r="M5" s="4"/>
      <c r="N5" s="4"/>
      <c r="O5" s="4"/>
      <c r="P5" s="268"/>
      <c r="Q5" s="268"/>
      <c r="R5" s="39"/>
      <c r="S5" s="21"/>
      <c r="T5" s="5"/>
      <c r="U5" s="6"/>
      <c r="V5" s="7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21"/>
      <c r="B6" s="4" t="s">
        <v>49</v>
      </c>
      <c r="C6" s="37">
        <v>5.7</v>
      </c>
      <c r="D6" s="40" t="s">
        <v>64</v>
      </c>
      <c r="E6" s="41"/>
      <c r="F6" s="41"/>
      <c r="G6" s="42"/>
      <c r="H6" s="4"/>
      <c r="I6" s="4"/>
      <c r="J6" s="4"/>
      <c r="K6" s="43"/>
      <c r="L6" s="189" t="s">
        <v>305</v>
      </c>
      <c r="M6" s="188"/>
      <c r="N6" s="188"/>
      <c r="O6" s="188"/>
      <c r="P6" s="4"/>
      <c r="Q6" s="4"/>
      <c r="R6" s="4"/>
      <c r="S6" s="21"/>
      <c r="T6" s="2"/>
      <c r="U6" s="6"/>
      <c r="V6" s="7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21"/>
      <c r="B7" s="4"/>
      <c r="C7" s="37"/>
      <c r="D7" s="44"/>
      <c r="E7" s="45"/>
      <c r="F7" s="45"/>
      <c r="G7" s="42"/>
      <c r="H7" s="4"/>
      <c r="I7" s="4"/>
      <c r="J7" s="4"/>
      <c r="K7" s="43"/>
      <c r="L7" s="43"/>
      <c r="M7" s="46"/>
      <c r="N7" s="47"/>
      <c r="O7" s="42"/>
      <c r="P7" s="4"/>
      <c r="Q7" s="4"/>
      <c r="R7" s="4"/>
      <c r="S7" s="21"/>
      <c r="T7" s="2"/>
      <c r="U7" s="6"/>
      <c r="V7" s="7"/>
      <c r="W7" s="2"/>
      <c r="X7" s="2"/>
      <c r="Y7" s="2"/>
      <c r="Z7" s="2"/>
      <c r="AA7" s="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21"/>
      <c r="B8" s="151" t="s">
        <v>1</v>
      </c>
      <c r="C8" s="48" t="s">
        <v>0</v>
      </c>
      <c r="D8" s="48" t="s">
        <v>2</v>
      </c>
      <c r="E8" s="48" t="s">
        <v>3</v>
      </c>
      <c r="F8" s="48" t="s">
        <v>45</v>
      </c>
      <c r="G8" s="48" t="s">
        <v>287</v>
      </c>
      <c r="H8" s="48" t="s">
        <v>46</v>
      </c>
      <c r="I8" s="48" t="s">
        <v>288</v>
      </c>
      <c r="J8" s="48" t="s">
        <v>47</v>
      </c>
      <c r="K8" s="48" t="s">
        <v>289</v>
      </c>
      <c r="L8" s="48" t="s">
        <v>65</v>
      </c>
      <c r="M8" s="48" t="s">
        <v>61</v>
      </c>
      <c r="N8" s="48" t="s">
        <v>268</v>
      </c>
      <c r="O8" s="48" t="s">
        <v>269</v>
      </c>
      <c r="P8" s="48" t="s">
        <v>57</v>
      </c>
      <c r="Q8" s="48" t="s">
        <v>60</v>
      </c>
      <c r="R8" s="48" t="s">
        <v>58</v>
      </c>
      <c r="S8" s="22"/>
      <c r="T8" s="272" t="s">
        <v>50</v>
      </c>
      <c r="U8" s="273" t="s">
        <v>51</v>
      </c>
      <c r="V8" s="273" t="s">
        <v>52</v>
      </c>
      <c r="W8" s="273" t="s">
        <v>53</v>
      </c>
      <c r="X8" s="273" t="s">
        <v>54</v>
      </c>
      <c r="Y8" s="273" t="s">
        <v>56</v>
      </c>
      <c r="Z8" s="273" t="s">
        <v>55</v>
      </c>
      <c r="AA8" s="274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265" t="s">
        <v>276</v>
      </c>
      <c r="B9" s="49" t="s">
        <v>176</v>
      </c>
      <c r="C9" s="50" t="s">
        <v>4</v>
      </c>
      <c r="D9" s="50">
        <v>16335</v>
      </c>
      <c r="E9" s="50">
        <v>16093</v>
      </c>
      <c r="F9" s="50">
        <f>IF((D9&gt;E9),(D9-E9),(0))/1</f>
        <v>242</v>
      </c>
      <c r="G9" s="153">
        <f t="shared" ref="G9:G72" si="0">IF((F9&gt;100),(100*U9), (F9*U9))</f>
        <v>370</v>
      </c>
      <c r="H9" s="154">
        <f t="shared" ref="H9:H72" si="1">IF((F9&gt;100),(F9-100),(0))</f>
        <v>142</v>
      </c>
      <c r="I9" s="155">
        <f>IF((H9&gt;100),(100*V9),(H9*V9))</f>
        <v>420</v>
      </c>
      <c r="J9" s="156">
        <f>IF((H9&gt;100),(H9-100),(0))</f>
        <v>42</v>
      </c>
      <c r="K9" s="153">
        <f t="shared" ref="K9:K72" si="2">IF((J9&gt;0),(J9*W9),(0))</f>
        <v>239.4</v>
      </c>
      <c r="L9" s="153">
        <f>(G9+I9+K9)*1</f>
        <v>1029.4000000000001</v>
      </c>
      <c r="M9" s="153">
        <f>L9</f>
        <v>1029.4000000000001</v>
      </c>
      <c r="N9" s="157">
        <f>IF((Y9&gt;0),Y9,130)</f>
        <v>175</v>
      </c>
      <c r="O9" s="153">
        <f>IF((N9&gt;0),0,(N9+P9))</f>
        <v>0</v>
      </c>
      <c r="P9" s="169">
        <v>0</v>
      </c>
      <c r="Q9" s="153">
        <f>IF((M9&gt;0),(M9+N9+P9),(N9)+(P9))</f>
        <v>1204.4000000000001</v>
      </c>
      <c r="R9" s="163" t="s">
        <v>59</v>
      </c>
      <c r="S9" s="23"/>
      <c r="T9" s="275"/>
      <c r="U9" s="276">
        <v>3.7</v>
      </c>
      <c r="V9" s="277">
        <v>4.2</v>
      </c>
      <c r="W9" s="276">
        <v>5.7</v>
      </c>
      <c r="X9" s="276">
        <v>50</v>
      </c>
      <c r="Y9" s="276">
        <f>3.5*50</f>
        <v>175</v>
      </c>
      <c r="Z9" s="276">
        <v>1000</v>
      </c>
      <c r="AA9" s="275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266"/>
      <c r="B10" s="51" t="s">
        <v>278</v>
      </c>
      <c r="C10" s="52" t="s">
        <v>5</v>
      </c>
      <c r="D10" s="52">
        <v>21478</v>
      </c>
      <c r="E10" s="52">
        <v>21233</v>
      </c>
      <c r="F10" s="52">
        <f t="shared" ref="F10:F32" si="3">IF((D10&gt;E10),(D10-E10),(0))/1</f>
        <v>245</v>
      </c>
      <c r="G10" s="53">
        <f t="shared" si="0"/>
        <v>370</v>
      </c>
      <c r="H10" s="54">
        <f t="shared" si="1"/>
        <v>145</v>
      </c>
      <c r="I10" s="55">
        <f t="shared" ref="I10:I19" si="4">IF((H10&gt;100),(100*V10),(H10*V10))</f>
        <v>420</v>
      </c>
      <c r="J10" s="56">
        <f t="shared" ref="J10:J73" si="5">IF((H10&gt;100),(H10-100),(0))</f>
        <v>45</v>
      </c>
      <c r="K10" s="53">
        <f t="shared" si="2"/>
        <v>256.5</v>
      </c>
      <c r="L10" s="53">
        <f t="shared" ref="L10:L73" si="6">(G10+I10+K10)*1</f>
        <v>1046.5</v>
      </c>
      <c r="M10" s="53">
        <f t="shared" ref="M10:M73" si="7">L10</f>
        <v>1046.5</v>
      </c>
      <c r="N10" s="57">
        <f t="shared" ref="N10:N73" si="8">IF((Y10&gt;0),Y10,130)</f>
        <v>175</v>
      </c>
      <c r="O10" s="53">
        <f t="shared" ref="O10:O73" si="9">IF((F10&gt;0),0,(Y10))</f>
        <v>0</v>
      </c>
      <c r="P10" s="53">
        <v>0</v>
      </c>
      <c r="Q10" s="53">
        <f t="shared" ref="Q10:Q32" si="10">IF((M10&gt;0),(M10+N10+P10),(N10)+(P10))</f>
        <v>1221.5</v>
      </c>
      <c r="R10" s="85" t="s">
        <v>59</v>
      </c>
      <c r="S10" s="23"/>
      <c r="T10" s="275"/>
      <c r="U10" s="276">
        <v>3.7</v>
      </c>
      <c r="V10" s="277">
        <v>4.2</v>
      </c>
      <c r="W10" s="276">
        <v>5.7</v>
      </c>
      <c r="X10" s="276">
        <v>50</v>
      </c>
      <c r="Y10" s="276">
        <f t="shared" ref="Y10:Y33" si="11">3.5*50</f>
        <v>175</v>
      </c>
      <c r="Z10" s="276">
        <v>1000</v>
      </c>
      <c r="AA10" s="275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266"/>
      <c r="B11" s="51" t="s">
        <v>28</v>
      </c>
      <c r="C11" s="52" t="s">
        <v>6</v>
      </c>
      <c r="D11" s="59">
        <v>31926</v>
      </c>
      <c r="E11" s="59">
        <v>31606</v>
      </c>
      <c r="F11" s="52">
        <f t="shared" si="3"/>
        <v>320</v>
      </c>
      <c r="G11" s="53">
        <f t="shared" si="0"/>
        <v>370</v>
      </c>
      <c r="H11" s="54">
        <f t="shared" si="1"/>
        <v>220</v>
      </c>
      <c r="I11" s="55">
        <f t="shared" si="4"/>
        <v>420</v>
      </c>
      <c r="J11" s="56">
        <f t="shared" si="5"/>
        <v>120</v>
      </c>
      <c r="K11" s="53">
        <f t="shared" si="2"/>
        <v>684</v>
      </c>
      <c r="L11" s="53">
        <f t="shared" si="6"/>
        <v>1474</v>
      </c>
      <c r="M11" s="53">
        <f t="shared" si="7"/>
        <v>1474</v>
      </c>
      <c r="N11" s="57">
        <f t="shared" si="8"/>
        <v>175</v>
      </c>
      <c r="O11" s="53">
        <f t="shared" si="9"/>
        <v>0</v>
      </c>
      <c r="P11" s="53">
        <v>0</v>
      </c>
      <c r="Q11" s="53">
        <f t="shared" si="10"/>
        <v>1649</v>
      </c>
      <c r="R11" s="58" t="s">
        <v>59</v>
      </c>
      <c r="S11" s="23"/>
      <c r="T11" s="275"/>
      <c r="U11" s="276">
        <v>3.7</v>
      </c>
      <c r="V11" s="277">
        <v>4.2</v>
      </c>
      <c r="W11" s="276">
        <v>5.7</v>
      </c>
      <c r="X11" s="276">
        <v>50</v>
      </c>
      <c r="Y11" s="276">
        <f t="shared" si="11"/>
        <v>175</v>
      </c>
      <c r="Z11" s="276">
        <v>1000</v>
      </c>
      <c r="AA11" s="278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266"/>
      <c r="B12" s="51" t="s">
        <v>29</v>
      </c>
      <c r="C12" s="52" t="s">
        <v>7</v>
      </c>
      <c r="D12" s="52">
        <v>30866</v>
      </c>
      <c r="E12" s="52">
        <v>30668</v>
      </c>
      <c r="F12" s="52">
        <f t="shared" si="3"/>
        <v>198</v>
      </c>
      <c r="G12" s="53">
        <f t="shared" si="0"/>
        <v>370</v>
      </c>
      <c r="H12" s="54">
        <f t="shared" si="1"/>
        <v>98</v>
      </c>
      <c r="I12" s="55">
        <f t="shared" si="4"/>
        <v>411.6</v>
      </c>
      <c r="J12" s="56">
        <f t="shared" si="5"/>
        <v>0</v>
      </c>
      <c r="K12" s="53">
        <f t="shared" si="2"/>
        <v>0</v>
      </c>
      <c r="L12" s="53">
        <f t="shared" si="6"/>
        <v>781.6</v>
      </c>
      <c r="M12" s="53">
        <f t="shared" si="7"/>
        <v>781.6</v>
      </c>
      <c r="N12" s="57">
        <f t="shared" si="8"/>
        <v>175</v>
      </c>
      <c r="O12" s="53">
        <f t="shared" si="9"/>
        <v>0</v>
      </c>
      <c r="P12" s="53">
        <v>0</v>
      </c>
      <c r="Q12" s="53">
        <f t="shared" si="10"/>
        <v>956.6</v>
      </c>
      <c r="R12" s="58" t="s">
        <v>59</v>
      </c>
      <c r="S12" s="23"/>
      <c r="T12" s="275"/>
      <c r="U12" s="276">
        <v>3.7</v>
      </c>
      <c r="V12" s="277">
        <v>4.2</v>
      </c>
      <c r="W12" s="276">
        <v>5.7</v>
      </c>
      <c r="X12" s="276">
        <v>50</v>
      </c>
      <c r="Y12" s="276">
        <f t="shared" si="11"/>
        <v>175</v>
      </c>
      <c r="Z12" s="276">
        <v>1000</v>
      </c>
      <c r="AA12" s="278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266"/>
      <c r="B13" s="51" t="s">
        <v>30</v>
      </c>
      <c r="C13" s="52" t="s">
        <v>8</v>
      </c>
      <c r="D13" s="52">
        <v>23674</v>
      </c>
      <c r="E13" s="52">
        <v>23306</v>
      </c>
      <c r="F13" s="52">
        <f t="shared" si="3"/>
        <v>368</v>
      </c>
      <c r="G13" s="53">
        <f t="shared" si="0"/>
        <v>370</v>
      </c>
      <c r="H13" s="54">
        <f t="shared" si="1"/>
        <v>268</v>
      </c>
      <c r="I13" s="55">
        <f t="shared" si="4"/>
        <v>420</v>
      </c>
      <c r="J13" s="56">
        <f t="shared" si="5"/>
        <v>168</v>
      </c>
      <c r="K13" s="53">
        <f t="shared" si="2"/>
        <v>957.6</v>
      </c>
      <c r="L13" s="53">
        <f t="shared" si="6"/>
        <v>1747.6</v>
      </c>
      <c r="M13" s="53">
        <f t="shared" si="7"/>
        <v>1747.6</v>
      </c>
      <c r="N13" s="57">
        <f t="shared" si="8"/>
        <v>175</v>
      </c>
      <c r="O13" s="53">
        <f t="shared" si="9"/>
        <v>0</v>
      </c>
      <c r="P13" s="53">
        <v>0</v>
      </c>
      <c r="Q13" s="53">
        <f t="shared" si="10"/>
        <v>1922.6</v>
      </c>
      <c r="R13" s="58" t="s">
        <v>59</v>
      </c>
      <c r="S13" s="23"/>
      <c r="T13" s="275"/>
      <c r="U13" s="276">
        <v>3.7</v>
      </c>
      <c r="V13" s="277">
        <v>4.2</v>
      </c>
      <c r="W13" s="276">
        <v>5.7</v>
      </c>
      <c r="X13" s="276">
        <v>50</v>
      </c>
      <c r="Y13" s="276">
        <f t="shared" si="11"/>
        <v>175</v>
      </c>
      <c r="Z13" s="276">
        <v>1000</v>
      </c>
      <c r="AA13" s="278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266"/>
      <c r="B14" s="51" t="s">
        <v>31</v>
      </c>
      <c r="C14" s="52" t="s">
        <v>9</v>
      </c>
      <c r="D14" s="52">
        <v>15514</v>
      </c>
      <c r="E14" s="52">
        <v>15362</v>
      </c>
      <c r="F14" s="52">
        <f t="shared" si="3"/>
        <v>152</v>
      </c>
      <c r="G14" s="53">
        <f t="shared" si="0"/>
        <v>370</v>
      </c>
      <c r="H14" s="54">
        <f t="shared" si="1"/>
        <v>52</v>
      </c>
      <c r="I14" s="55">
        <f t="shared" si="4"/>
        <v>218.4</v>
      </c>
      <c r="J14" s="56">
        <f t="shared" si="5"/>
        <v>0</v>
      </c>
      <c r="K14" s="53">
        <f t="shared" si="2"/>
        <v>0</v>
      </c>
      <c r="L14" s="53">
        <f t="shared" si="6"/>
        <v>588.4</v>
      </c>
      <c r="M14" s="53">
        <f t="shared" si="7"/>
        <v>588.4</v>
      </c>
      <c r="N14" s="57">
        <f t="shared" si="8"/>
        <v>175</v>
      </c>
      <c r="O14" s="53">
        <f t="shared" si="9"/>
        <v>0</v>
      </c>
      <c r="P14" s="53">
        <v>0</v>
      </c>
      <c r="Q14" s="53">
        <f t="shared" si="10"/>
        <v>763.4</v>
      </c>
      <c r="R14" s="107" t="s">
        <v>59</v>
      </c>
      <c r="S14" s="23"/>
      <c r="T14" s="275"/>
      <c r="U14" s="276">
        <v>3.7</v>
      </c>
      <c r="V14" s="277">
        <v>4.2</v>
      </c>
      <c r="W14" s="276">
        <v>5.7</v>
      </c>
      <c r="X14" s="276">
        <v>50</v>
      </c>
      <c r="Y14" s="276">
        <f t="shared" si="11"/>
        <v>175</v>
      </c>
      <c r="Z14" s="276">
        <v>1000</v>
      </c>
      <c r="AA14" s="278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266"/>
      <c r="B15" s="51" t="s">
        <v>32</v>
      </c>
      <c r="C15" s="52" t="s">
        <v>10</v>
      </c>
      <c r="D15" s="52">
        <v>30411</v>
      </c>
      <c r="E15" s="52">
        <v>30136</v>
      </c>
      <c r="F15" s="52">
        <f t="shared" si="3"/>
        <v>275</v>
      </c>
      <c r="G15" s="53">
        <f t="shared" si="0"/>
        <v>370</v>
      </c>
      <c r="H15" s="54">
        <f t="shared" si="1"/>
        <v>175</v>
      </c>
      <c r="I15" s="55">
        <f t="shared" si="4"/>
        <v>420</v>
      </c>
      <c r="J15" s="56">
        <f t="shared" si="5"/>
        <v>75</v>
      </c>
      <c r="K15" s="53">
        <f t="shared" si="2"/>
        <v>427.5</v>
      </c>
      <c r="L15" s="53">
        <f t="shared" si="6"/>
        <v>1217.5</v>
      </c>
      <c r="M15" s="53">
        <f t="shared" si="7"/>
        <v>1217.5</v>
      </c>
      <c r="N15" s="57">
        <f t="shared" si="8"/>
        <v>175</v>
      </c>
      <c r="O15" s="53">
        <f t="shared" si="9"/>
        <v>0</v>
      </c>
      <c r="P15" s="53">
        <v>0</v>
      </c>
      <c r="Q15" s="53">
        <f t="shared" si="10"/>
        <v>1392.5</v>
      </c>
      <c r="R15" s="107" t="s">
        <v>59</v>
      </c>
      <c r="S15" s="23"/>
      <c r="T15" s="275"/>
      <c r="U15" s="276">
        <v>3.7</v>
      </c>
      <c r="V15" s="277">
        <v>4.2</v>
      </c>
      <c r="W15" s="276">
        <v>5.7</v>
      </c>
      <c r="X15" s="276">
        <v>50</v>
      </c>
      <c r="Y15" s="276">
        <f t="shared" si="11"/>
        <v>175</v>
      </c>
      <c r="Z15" s="276">
        <v>1000</v>
      </c>
      <c r="AA15" s="278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266"/>
      <c r="B16" s="130" t="s">
        <v>170</v>
      </c>
      <c r="C16" s="52" t="s">
        <v>11</v>
      </c>
      <c r="D16" s="52">
        <v>10482</v>
      </c>
      <c r="E16" s="52">
        <v>10068</v>
      </c>
      <c r="F16" s="52">
        <f t="shared" si="3"/>
        <v>414</v>
      </c>
      <c r="G16" s="53">
        <f t="shared" si="0"/>
        <v>370</v>
      </c>
      <c r="H16" s="54">
        <f t="shared" si="1"/>
        <v>314</v>
      </c>
      <c r="I16" s="55">
        <f t="shared" si="4"/>
        <v>420</v>
      </c>
      <c r="J16" s="56">
        <f t="shared" si="5"/>
        <v>214</v>
      </c>
      <c r="K16" s="53">
        <f t="shared" si="2"/>
        <v>1219.8</v>
      </c>
      <c r="L16" s="53">
        <f t="shared" si="6"/>
        <v>2009.8</v>
      </c>
      <c r="M16" s="53">
        <f t="shared" si="7"/>
        <v>2009.8</v>
      </c>
      <c r="N16" s="57">
        <f t="shared" si="8"/>
        <v>175</v>
      </c>
      <c r="O16" s="53">
        <f t="shared" si="9"/>
        <v>0</v>
      </c>
      <c r="P16" s="53">
        <v>0</v>
      </c>
      <c r="Q16" s="53">
        <f t="shared" si="10"/>
        <v>2184.8000000000002</v>
      </c>
      <c r="R16" s="58" t="s">
        <v>59</v>
      </c>
      <c r="S16" s="23"/>
      <c r="T16" s="275"/>
      <c r="U16" s="276">
        <v>3.7</v>
      </c>
      <c r="V16" s="277">
        <v>4.2</v>
      </c>
      <c r="W16" s="276">
        <v>5.7</v>
      </c>
      <c r="X16" s="276">
        <v>50</v>
      </c>
      <c r="Y16" s="276">
        <f t="shared" si="11"/>
        <v>175</v>
      </c>
      <c r="Z16" s="276">
        <v>1000</v>
      </c>
      <c r="AA16" s="278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266"/>
      <c r="B17" s="51" t="s">
        <v>33</v>
      </c>
      <c r="C17" s="52" t="s">
        <v>12</v>
      </c>
      <c r="D17" s="52">
        <v>51185</v>
      </c>
      <c r="E17" s="52">
        <v>50774</v>
      </c>
      <c r="F17" s="52">
        <f t="shared" si="3"/>
        <v>411</v>
      </c>
      <c r="G17" s="53">
        <f t="shared" si="0"/>
        <v>370</v>
      </c>
      <c r="H17" s="54">
        <f t="shared" si="1"/>
        <v>311</v>
      </c>
      <c r="I17" s="55">
        <f t="shared" si="4"/>
        <v>420</v>
      </c>
      <c r="J17" s="56">
        <f t="shared" si="5"/>
        <v>211</v>
      </c>
      <c r="K17" s="53">
        <f t="shared" si="2"/>
        <v>1202.7</v>
      </c>
      <c r="L17" s="53">
        <f t="shared" si="6"/>
        <v>1992.7</v>
      </c>
      <c r="M17" s="53">
        <f t="shared" si="7"/>
        <v>1992.7</v>
      </c>
      <c r="N17" s="57">
        <f t="shared" si="8"/>
        <v>175</v>
      </c>
      <c r="O17" s="53">
        <f t="shared" si="9"/>
        <v>0</v>
      </c>
      <c r="P17" s="53">
        <v>0</v>
      </c>
      <c r="Q17" s="53">
        <f t="shared" si="10"/>
        <v>2167.6999999999998</v>
      </c>
      <c r="R17" s="58" t="s">
        <v>59</v>
      </c>
      <c r="S17" s="23"/>
      <c r="T17" s="275"/>
      <c r="U17" s="276">
        <v>3.7</v>
      </c>
      <c r="V17" s="277">
        <v>4.2</v>
      </c>
      <c r="W17" s="276">
        <v>5.7</v>
      </c>
      <c r="X17" s="276">
        <v>50</v>
      </c>
      <c r="Y17" s="276">
        <f t="shared" si="11"/>
        <v>175</v>
      </c>
      <c r="Z17" s="276">
        <v>1000</v>
      </c>
      <c r="AA17" s="278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266"/>
      <c r="B18" s="51" t="s">
        <v>123</v>
      </c>
      <c r="C18" s="52" t="s">
        <v>13</v>
      </c>
      <c r="D18" s="60"/>
      <c r="E18" s="60">
        <v>20771</v>
      </c>
      <c r="F18" s="60">
        <f t="shared" si="3"/>
        <v>0</v>
      </c>
      <c r="G18" s="61">
        <f t="shared" si="0"/>
        <v>0</v>
      </c>
      <c r="H18" s="62">
        <f t="shared" si="1"/>
        <v>0</v>
      </c>
      <c r="I18" s="63">
        <f t="shared" si="4"/>
        <v>0</v>
      </c>
      <c r="J18" s="64">
        <f t="shared" si="5"/>
        <v>0</v>
      </c>
      <c r="K18" s="61">
        <f t="shared" si="2"/>
        <v>0</v>
      </c>
      <c r="L18" s="61">
        <f t="shared" si="6"/>
        <v>0</v>
      </c>
      <c r="M18" s="61">
        <f t="shared" si="7"/>
        <v>0</v>
      </c>
      <c r="N18" s="65">
        <f t="shared" si="8"/>
        <v>175</v>
      </c>
      <c r="O18" s="61">
        <f t="shared" si="9"/>
        <v>175</v>
      </c>
      <c r="P18" s="61">
        <v>0</v>
      </c>
      <c r="Q18" s="61">
        <f t="shared" si="10"/>
        <v>175</v>
      </c>
      <c r="R18" s="58" t="s">
        <v>59</v>
      </c>
      <c r="S18" s="23"/>
      <c r="T18" s="275"/>
      <c r="U18" s="276">
        <v>3.7</v>
      </c>
      <c r="V18" s="277">
        <v>4.2</v>
      </c>
      <c r="W18" s="276">
        <v>5.7</v>
      </c>
      <c r="X18" s="276">
        <v>50</v>
      </c>
      <c r="Y18" s="276">
        <f t="shared" si="11"/>
        <v>175</v>
      </c>
      <c r="Z18" s="276">
        <v>1000</v>
      </c>
      <c r="AA18" s="278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266"/>
      <c r="B19" s="51" t="s">
        <v>34</v>
      </c>
      <c r="C19" s="52" t="s">
        <v>14</v>
      </c>
      <c r="D19" s="52">
        <v>41961</v>
      </c>
      <c r="E19" s="52">
        <v>41469</v>
      </c>
      <c r="F19" s="52">
        <f t="shared" si="3"/>
        <v>492</v>
      </c>
      <c r="G19" s="53">
        <f t="shared" si="0"/>
        <v>370</v>
      </c>
      <c r="H19" s="54">
        <f t="shared" si="1"/>
        <v>392</v>
      </c>
      <c r="I19" s="55">
        <f t="shared" si="4"/>
        <v>420</v>
      </c>
      <c r="J19" s="56">
        <f t="shared" si="5"/>
        <v>292</v>
      </c>
      <c r="K19" s="53">
        <f t="shared" si="2"/>
        <v>1664.4</v>
      </c>
      <c r="L19" s="53">
        <f t="shared" si="6"/>
        <v>2454.4</v>
      </c>
      <c r="M19" s="53">
        <f t="shared" si="7"/>
        <v>2454.4</v>
      </c>
      <c r="N19" s="57">
        <f t="shared" si="8"/>
        <v>175</v>
      </c>
      <c r="O19" s="53">
        <f t="shared" si="9"/>
        <v>0</v>
      </c>
      <c r="P19" s="53">
        <v>0</v>
      </c>
      <c r="Q19" s="53">
        <f t="shared" si="10"/>
        <v>2629.4</v>
      </c>
      <c r="R19" s="58" t="s">
        <v>59</v>
      </c>
      <c r="S19" s="23"/>
      <c r="T19" s="275"/>
      <c r="U19" s="276">
        <v>3.7</v>
      </c>
      <c r="V19" s="277">
        <v>4.2</v>
      </c>
      <c r="W19" s="276">
        <v>5.7</v>
      </c>
      <c r="X19" s="276">
        <v>50</v>
      </c>
      <c r="Y19" s="276">
        <f t="shared" si="11"/>
        <v>175</v>
      </c>
      <c r="Z19" s="276">
        <v>1000</v>
      </c>
      <c r="AA19" s="278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266"/>
      <c r="B20" s="51" t="s">
        <v>35</v>
      </c>
      <c r="C20" s="52" t="s">
        <v>15</v>
      </c>
      <c r="D20" s="52">
        <v>39416</v>
      </c>
      <c r="E20" s="52">
        <v>39068</v>
      </c>
      <c r="F20" s="52">
        <f t="shared" si="3"/>
        <v>348</v>
      </c>
      <c r="G20" s="53">
        <f t="shared" si="0"/>
        <v>370</v>
      </c>
      <c r="H20" s="54">
        <f t="shared" si="1"/>
        <v>248</v>
      </c>
      <c r="I20" s="55">
        <f t="shared" ref="I20:I72" si="12">IF((H20&gt;100),(100*V20),(H20*V20))</f>
        <v>420</v>
      </c>
      <c r="J20" s="56">
        <f t="shared" si="5"/>
        <v>148</v>
      </c>
      <c r="K20" s="53">
        <f t="shared" si="2"/>
        <v>843.6</v>
      </c>
      <c r="L20" s="53">
        <f t="shared" si="6"/>
        <v>1633.6</v>
      </c>
      <c r="M20" s="53">
        <f t="shared" si="7"/>
        <v>1633.6</v>
      </c>
      <c r="N20" s="57">
        <f t="shared" si="8"/>
        <v>175</v>
      </c>
      <c r="O20" s="53">
        <f t="shared" si="9"/>
        <v>0</v>
      </c>
      <c r="P20" s="53">
        <v>0</v>
      </c>
      <c r="Q20" s="53">
        <f t="shared" si="10"/>
        <v>1808.6</v>
      </c>
      <c r="R20" s="58" t="s">
        <v>59</v>
      </c>
      <c r="S20" s="23"/>
      <c r="T20" s="275"/>
      <c r="U20" s="276">
        <v>3.7</v>
      </c>
      <c r="V20" s="277">
        <v>4.2</v>
      </c>
      <c r="W20" s="276">
        <v>5.7</v>
      </c>
      <c r="X20" s="276">
        <v>50</v>
      </c>
      <c r="Y20" s="276">
        <f t="shared" si="11"/>
        <v>175</v>
      </c>
      <c r="Z20" s="276">
        <v>1000</v>
      </c>
      <c r="AA20" s="278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266"/>
      <c r="B21" s="51" t="s">
        <v>272</v>
      </c>
      <c r="C21" s="52" t="s">
        <v>16</v>
      </c>
      <c r="D21" s="52">
        <v>19597</v>
      </c>
      <c r="E21" s="52">
        <v>19386</v>
      </c>
      <c r="F21" s="52">
        <f t="shared" si="3"/>
        <v>211</v>
      </c>
      <c r="G21" s="53">
        <f t="shared" si="0"/>
        <v>370</v>
      </c>
      <c r="H21" s="54">
        <f t="shared" si="1"/>
        <v>111</v>
      </c>
      <c r="I21" s="55">
        <f t="shared" si="12"/>
        <v>420</v>
      </c>
      <c r="J21" s="56">
        <f t="shared" si="5"/>
        <v>11</v>
      </c>
      <c r="K21" s="53">
        <f t="shared" si="2"/>
        <v>62.7</v>
      </c>
      <c r="L21" s="53">
        <f t="shared" si="6"/>
        <v>852.7</v>
      </c>
      <c r="M21" s="53">
        <f t="shared" si="7"/>
        <v>852.7</v>
      </c>
      <c r="N21" s="57">
        <f t="shared" si="8"/>
        <v>175</v>
      </c>
      <c r="O21" s="53">
        <f t="shared" si="9"/>
        <v>0</v>
      </c>
      <c r="P21" s="53">
        <v>0</v>
      </c>
      <c r="Q21" s="53">
        <f t="shared" si="10"/>
        <v>1027.7</v>
      </c>
      <c r="R21" s="58" t="s">
        <v>59</v>
      </c>
      <c r="S21" s="23"/>
      <c r="T21" s="275"/>
      <c r="U21" s="276">
        <v>3.7</v>
      </c>
      <c r="V21" s="277">
        <v>4.2</v>
      </c>
      <c r="W21" s="276">
        <v>5.7</v>
      </c>
      <c r="X21" s="276">
        <v>50</v>
      </c>
      <c r="Y21" s="276">
        <f t="shared" si="11"/>
        <v>175</v>
      </c>
      <c r="Z21" s="276">
        <v>1000</v>
      </c>
      <c r="AA21" s="275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266"/>
      <c r="B22" s="51" t="s">
        <v>36</v>
      </c>
      <c r="C22" s="52" t="s">
        <v>17</v>
      </c>
      <c r="D22" s="52">
        <v>19517</v>
      </c>
      <c r="E22" s="52">
        <v>19345</v>
      </c>
      <c r="F22" s="52">
        <f t="shared" si="3"/>
        <v>172</v>
      </c>
      <c r="G22" s="53">
        <f t="shared" si="0"/>
        <v>370</v>
      </c>
      <c r="H22" s="54">
        <f t="shared" si="1"/>
        <v>72</v>
      </c>
      <c r="I22" s="55">
        <f t="shared" si="12"/>
        <v>302.40000000000003</v>
      </c>
      <c r="J22" s="56">
        <f t="shared" si="5"/>
        <v>0</v>
      </c>
      <c r="K22" s="53">
        <f t="shared" si="2"/>
        <v>0</v>
      </c>
      <c r="L22" s="53">
        <f t="shared" si="6"/>
        <v>672.40000000000009</v>
      </c>
      <c r="M22" s="53">
        <f t="shared" si="7"/>
        <v>672.40000000000009</v>
      </c>
      <c r="N22" s="57">
        <f t="shared" si="8"/>
        <v>175</v>
      </c>
      <c r="O22" s="53">
        <f t="shared" si="9"/>
        <v>0</v>
      </c>
      <c r="P22" s="53">
        <v>0</v>
      </c>
      <c r="Q22" s="53">
        <f t="shared" si="10"/>
        <v>847.40000000000009</v>
      </c>
      <c r="R22" s="58" t="s">
        <v>59</v>
      </c>
      <c r="S22" s="23"/>
      <c r="T22" s="275"/>
      <c r="U22" s="276">
        <v>3.7</v>
      </c>
      <c r="V22" s="277">
        <v>4.2</v>
      </c>
      <c r="W22" s="276">
        <v>5.7</v>
      </c>
      <c r="X22" s="276">
        <v>50</v>
      </c>
      <c r="Y22" s="276">
        <f t="shared" si="11"/>
        <v>175</v>
      </c>
      <c r="Z22" s="276">
        <v>1000</v>
      </c>
      <c r="AA22" s="275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266"/>
      <c r="B23" s="51" t="s">
        <v>37</v>
      </c>
      <c r="C23" s="52" t="s">
        <v>18</v>
      </c>
      <c r="D23" s="52">
        <v>5328</v>
      </c>
      <c r="E23" s="52">
        <v>5033</v>
      </c>
      <c r="F23" s="52">
        <f t="shared" si="3"/>
        <v>295</v>
      </c>
      <c r="G23" s="53">
        <f t="shared" si="0"/>
        <v>370</v>
      </c>
      <c r="H23" s="54">
        <f t="shared" si="1"/>
        <v>195</v>
      </c>
      <c r="I23" s="55">
        <f t="shared" si="12"/>
        <v>420</v>
      </c>
      <c r="J23" s="56">
        <f t="shared" si="5"/>
        <v>95</v>
      </c>
      <c r="K23" s="53">
        <f t="shared" si="2"/>
        <v>541.5</v>
      </c>
      <c r="L23" s="53">
        <f t="shared" si="6"/>
        <v>1331.5</v>
      </c>
      <c r="M23" s="53">
        <f t="shared" si="7"/>
        <v>1331.5</v>
      </c>
      <c r="N23" s="57">
        <f t="shared" si="8"/>
        <v>175</v>
      </c>
      <c r="O23" s="53">
        <f t="shared" si="9"/>
        <v>0</v>
      </c>
      <c r="P23" s="53">
        <v>0</v>
      </c>
      <c r="Q23" s="61">
        <f t="shared" si="10"/>
        <v>1506.5</v>
      </c>
      <c r="R23" s="174" t="s">
        <v>308</v>
      </c>
      <c r="S23" s="23"/>
      <c r="T23" s="275"/>
      <c r="U23" s="276">
        <v>3.7</v>
      </c>
      <c r="V23" s="277">
        <v>4.2</v>
      </c>
      <c r="W23" s="276">
        <v>5.7</v>
      </c>
      <c r="X23" s="276">
        <v>50</v>
      </c>
      <c r="Y23" s="276">
        <f t="shared" si="11"/>
        <v>175</v>
      </c>
      <c r="Z23" s="276">
        <v>1000</v>
      </c>
      <c r="AA23" s="275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266"/>
      <c r="B24" s="51" t="s">
        <v>38</v>
      </c>
      <c r="C24" s="52" t="s">
        <v>19</v>
      </c>
      <c r="D24" s="52">
        <v>20639</v>
      </c>
      <c r="E24" s="52">
        <v>20605</v>
      </c>
      <c r="F24" s="52">
        <f t="shared" si="3"/>
        <v>34</v>
      </c>
      <c r="G24" s="53">
        <f t="shared" si="0"/>
        <v>125.80000000000001</v>
      </c>
      <c r="H24" s="54">
        <f t="shared" si="1"/>
        <v>0</v>
      </c>
      <c r="I24" s="55">
        <f t="shared" si="12"/>
        <v>0</v>
      </c>
      <c r="J24" s="56">
        <f t="shared" si="5"/>
        <v>0</v>
      </c>
      <c r="K24" s="53">
        <f t="shared" si="2"/>
        <v>0</v>
      </c>
      <c r="L24" s="53">
        <f t="shared" si="6"/>
        <v>125.80000000000001</v>
      </c>
      <c r="M24" s="53">
        <f t="shared" si="7"/>
        <v>125.80000000000001</v>
      </c>
      <c r="N24" s="57">
        <f t="shared" si="8"/>
        <v>175</v>
      </c>
      <c r="O24" s="53">
        <f t="shared" si="9"/>
        <v>0</v>
      </c>
      <c r="P24" s="53">
        <v>0</v>
      </c>
      <c r="Q24" s="53">
        <f t="shared" si="10"/>
        <v>300.8</v>
      </c>
      <c r="R24" s="58" t="s">
        <v>59</v>
      </c>
      <c r="S24" s="23"/>
      <c r="T24" s="275"/>
      <c r="U24" s="276">
        <v>3.7</v>
      </c>
      <c r="V24" s="277">
        <v>4.2</v>
      </c>
      <c r="W24" s="276">
        <v>5.7</v>
      </c>
      <c r="X24" s="276">
        <v>50</v>
      </c>
      <c r="Y24" s="276">
        <f t="shared" si="11"/>
        <v>175</v>
      </c>
      <c r="Z24" s="276">
        <v>1000</v>
      </c>
      <c r="AA24" s="275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266"/>
      <c r="B25" s="51" t="s">
        <v>39</v>
      </c>
      <c r="C25" s="52" t="s">
        <v>20</v>
      </c>
      <c r="D25" s="52">
        <v>36095</v>
      </c>
      <c r="E25" s="52">
        <v>35758</v>
      </c>
      <c r="F25" s="52">
        <f t="shared" si="3"/>
        <v>337</v>
      </c>
      <c r="G25" s="53">
        <f t="shared" si="0"/>
        <v>370</v>
      </c>
      <c r="H25" s="54">
        <f t="shared" si="1"/>
        <v>237</v>
      </c>
      <c r="I25" s="55">
        <f t="shared" si="12"/>
        <v>420</v>
      </c>
      <c r="J25" s="56">
        <f t="shared" si="5"/>
        <v>137</v>
      </c>
      <c r="K25" s="53">
        <f t="shared" si="2"/>
        <v>780.9</v>
      </c>
      <c r="L25" s="53">
        <f t="shared" si="6"/>
        <v>1570.9</v>
      </c>
      <c r="M25" s="53">
        <f t="shared" si="7"/>
        <v>1570.9</v>
      </c>
      <c r="N25" s="57">
        <f t="shared" si="8"/>
        <v>175</v>
      </c>
      <c r="O25" s="53">
        <f t="shared" si="9"/>
        <v>0</v>
      </c>
      <c r="P25" s="53">
        <v>0</v>
      </c>
      <c r="Q25" s="53">
        <f t="shared" si="10"/>
        <v>1745.9</v>
      </c>
      <c r="R25" s="58" t="s">
        <v>59</v>
      </c>
      <c r="S25" s="23"/>
      <c r="T25" s="275"/>
      <c r="U25" s="276">
        <v>3.7</v>
      </c>
      <c r="V25" s="277">
        <v>4.2</v>
      </c>
      <c r="W25" s="276">
        <v>5.7</v>
      </c>
      <c r="X25" s="276">
        <v>50</v>
      </c>
      <c r="Y25" s="276">
        <f t="shared" si="11"/>
        <v>175</v>
      </c>
      <c r="Z25" s="276">
        <v>1000</v>
      </c>
      <c r="AA25" s="275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266"/>
      <c r="B26" s="51" t="s">
        <v>40</v>
      </c>
      <c r="C26" s="52" t="s">
        <v>21</v>
      </c>
      <c r="D26" s="52">
        <v>15422</v>
      </c>
      <c r="E26" s="52">
        <v>15365</v>
      </c>
      <c r="F26" s="52">
        <f t="shared" si="3"/>
        <v>57</v>
      </c>
      <c r="G26" s="53">
        <f t="shared" si="0"/>
        <v>210.9</v>
      </c>
      <c r="H26" s="54">
        <f t="shared" si="1"/>
        <v>0</v>
      </c>
      <c r="I26" s="55">
        <f t="shared" si="12"/>
        <v>0</v>
      </c>
      <c r="J26" s="56">
        <f t="shared" si="5"/>
        <v>0</v>
      </c>
      <c r="K26" s="53">
        <f t="shared" si="2"/>
        <v>0</v>
      </c>
      <c r="L26" s="53">
        <f t="shared" si="6"/>
        <v>210.9</v>
      </c>
      <c r="M26" s="53">
        <f t="shared" si="7"/>
        <v>210.9</v>
      </c>
      <c r="N26" s="57">
        <f t="shared" si="8"/>
        <v>175</v>
      </c>
      <c r="O26" s="53">
        <f t="shared" si="9"/>
        <v>0</v>
      </c>
      <c r="P26" s="53">
        <v>0</v>
      </c>
      <c r="Q26" s="53">
        <f t="shared" si="10"/>
        <v>385.9</v>
      </c>
      <c r="R26" s="58" t="s">
        <v>59</v>
      </c>
      <c r="S26" s="23"/>
      <c r="T26" s="275"/>
      <c r="U26" s="276">
        <v>3.7</v>
      </c>
      <c r="V26" s="277">
        <v>4.2</v>
      </c>
      <c r="W26" s="276">
        <v>5.7</v>
      </c>
      <c r="X26" s="276">
        <v>50</v>
      </c>
      <c r="Y26" s="276">
        <f t="shared" si="11"/>
        <v>175</v>
      </c>
      <c r="Z26" s="276">
        <v>1000</v>
      </c>
      <c r="AA26" s="275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266"/>
      <c r="B27" s="51" t="s">
        <v>41</v>
      </c>
      <c r="C27" s="52" t="s">
        <v>22</v>
      </c>
      <c r="D27" s="52">
        <v>32694</v>
      </c>
      <c r="E27" s="52">
        <v>32471</v>
      </c>
      <c r="F27" s="52">
        <f t="shared" si="3"/>
        <v>223</v>
      </c>
      <c r="G27" s="53">
        <f t="shared" si="0"/>
        <v>370</v>
      </c>
      <c r="H27" s="54">
        <f t="shared" si="1"/>
        <v>123</v>
      </c>
      <c r="I27" s="55">
        <f t="shared" si="12"/>
        <v>420</v>
      </c>
      <c r="J27" s="56">
        <f t="shared" si="5"/>
        <v>23</v>
      </c>
      <c r="K27" s="53">
        <f t="shared" si="2"/>
        <v>131.1</v>
      </c>
      <c r="L27" s="53">
        <f t="shared" si="6"/>
        <v>921.1</v>
      </c>
      <c r="M27" s="53">
        <f t="shared" si="7"/>
        <v>921.1</v>
      </c>
      <c r="N27" s="57">
        <f t="shared" si="8"/>
        <v>175</v>
      </c>
      <c r="O27" s="53">
        <f t="shared" si="9"/>
        <v>0</v>
      </c>
      <c r="P27" s="53">
        <v>0</v>
      </c>
      <c r="Q27" s="53">
        <f t="shared" si="10"/>
        <v>1096.0999999999999</v>
      </c>
      <c r="R27" s="58" t="s">
        <v>59</v>
      </c>
      <c r="S27" s="23"/>
      <c r="T27" s="275"/>
      <c r="U27" s="276">
        <v>3.7</v>
      </c>
      <c r="V27" s="277">
        <v>4.2</v>
      </c>
      <c r="W27" s="276">
        <v>5.7</v>
      </c>
      <c r="X27" s="276">
        <v>50</v>
      </c>
      <c r="Y27" s="276">
        <f t="shared" si="11"/>
        <v>175</v>
      </c>
      <c r="Z27" s="276">
        <v>1000</v>
      </c>
      <c r="AA27" s="275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266"/>
      <c r="B28" s="51" t="s">
        <v>123</v>
      </c>
      <c r="C28" s="52" t="s">
        <v>23</v>
      </c>
      <c r="D28" s="60"/>
      <c r="E28" s="60"/>
      <c r="F28" s="60">
        <f t="shared" si="3"/>
        <v>0</v>
      </c>
      <c r="G28" s="61">
        <f t="shared" si="0"/>
        <v>0</v>
      </c>
      <c r="H28" s="62">
        <f t="shared" si="1"/>
        <v>0</v>
      </c>
      <c r="I28" s="63">
        <f t="shared" si="12"/>
        <v>0</v>
      </c>
      <c r="J28" s="64">
        <f t="shared" si="5"/>
        <v>0</v>
      </c>
      <c r="K28" s="61">
        <f t="shared" si="2"/>
        <v>0</v>
      </c>
      <c r="L28" s="61">
        <f t="shared" si="6"/>
        <v>0</v>
      </c>
      <c r="M28" s="61">
        <f t="shared" si="7"/>
        <v>0</v>
      </c>
      <c r="N28" s="65">
        <f t="shared" si="8"/>
        <v>175</v>
      </c>
      <c r="O28" s="61">
        <f t="shared" si="9"/>
        <v>175</v>
      </c>
      <c r="P28" s="61">
        <v>0</v>
      </c>
      <c r="Q28" s="61">
        <f t="shared" si="10"/>
        <v>175</v>
      </c>
      <c r="R28" s="58" t="s">
        <v>59</v>
      </c>
      <c r="S28" s="23"/>
      <c r="T28" s="275"/>
      <c r="U28" s="276">
        <v>3.7</v>
      </c>
      <c r="V28" s="277">
        <v>4.2</v>
      </c>
      <c r="W28" s="276">
        <v>5.7</v>
      </c>
      <c r="X28" s="276">
        <v>50</v>
      </c>
      <c r="Y28" s="276">
        <f t="shared" si="11"/>
        <v>175</v>
      </c>
      <c r="Z28" s="276">
        <v>1000</v>
      </c>
      <c r="AA28" s="275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266"/>
      <c r="B29" s="51" t="s">
        <v>42</v>
      </c>
      <c r="C29" s="52" t="s">
        <v>24</v>
      </c>
      <c r="D29" s="52">
        <v>23177</v>
      </c>
      <c r="E29" s="52">
        <v>23068</v>
      </c>
      <c r="F29" s="52">
        <f t="shared" si="3"/>
        <v>109</v>
      </c>
      <c r="G29" s="53">
        <f t="shared" si="0"/>
        <v>370</v>
      </c>
      <c r="H29" s="54">
        <f t="shared" si="1"/>
        <v>9</v>
      </c>
      <c r="I29" s="55">
        <f t="shared" si="12"/>
        <v>37.800000000000004</v>
      </c>
      <c r="J29" s="56">
        <f t="shared" si="5"/>
        <v>0</v>
      </c>
      <c r="K29" s="53">
        <f t="shared" si="2"/>
        <v>0</v>
      </c>
      <c r="L29" s="53">
        <f t="shared" si="6"/>
        <v>407.8</v>
      </c>
      <c r="M29" s="53">
        <f t="shared" si="7"/>
        <v>407.8</v>
      </c>
      <c r="N29" s="57">
        <f t="shared" si="8"/>
        <v>175</v>
      </c>
      <c r="O29" s="53">
        <f t="shared" si="9"/>
        <v>0</v>
      </c>
      <c r="P29" s="53">
        <v>0</v>
      </c>
      <c r="Q29" s="53">
        <f t="shared" si="10"/>
        <v>582.79999999999995</v>
      </c>
      <c r="R29" s="58" t="s">
        <v>59</v>
      </c>
      <c r="S29" s="23"/>
      <c r="T29" s="275"/>
      <c r="U29" s="276">
        <v>3.7</v>
      </c>
      <c r="V29" s="277">
        <v>4.2</v>
      </c>
      <c r="W29" s="276">
        <v>5.7</v>
      </c>
      <c r="X29" s="276">
        <v>50</v>
      </c>
      <c r="Y29" s="276">
        <f t="shared" si="11"/>
        <v>175</v>
      </c>
      <c r="Z29" s="276">
        <v>1000</v>
      </c>
      <c r="AA29" s="275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266"/>
      <c r="B30" s="51" t="s">
        <v>43</v>
      </c>
      <c r="C30" s="52" t="s">
        <v>25</v>
      </c>
      <c r="D30" s="52">
        <v>39227</v>
      </c>
      <c r="E30" s="52">
        <v>38644</v>
      </c>
      <c r="F30" s="52">
        <f t="shared" si="3"/>
        <v>583</v>
      </c>
      <c r="G30" s="53">
        <f t="shared" si="0"/>
        <v>370</v>
      </c>
      <c r="H30" s="54">
        <f t="shared" si="1"/>
        <v>483</v>
      </c>
      <c r="I30" s="55">
        <f t="shared" si="12"/>
        <v>420</v>
      </c>
      <c r="J30" s="56">
        <f t="shared" si="5"/>
        <v>383</v>
      </c>
      <c r="K30" s="53">
        <f t="shared" si="2"/>
        <v>2183.1</v>
      </c>
      <c r="L30" s="53">
        <f t="shared" si="6"/>
        <v>2973.1</v>
      </c>
      <c r="M30" s="53">
        <f t="shared" si="7"/>
        <v>2973.1</v>
      </c>
      <c r="N30" s="57">
        <f t="shared" si="8"/>
        <v>175</v>
      </c>
      <c r="O30" s="53">
        <f t="shared" si="9"/>
        <v>0</v>
      </c>
      <c r="P30" s="53">
        <v>0</v>
      </c>
      <c r="Q30" s="53">
        <f t="shared" si="10"/>
        <v>3148.1</v>
      </c>
      <c r="R30" s="58" t="s">
        <v>59</v>
      </c>
      <c r="S30" s="23"/>
      <c r="T30" s="275"/>
      <c r="U30" s="276">
        <v>3.7</v>
      </c>
      <c r="V30" s="277">
        <v>4.2</v>
      </c>
      <c r="W30" s="276">
        <v>5.7</v>
      </c>
      <c r="X30" s="276">
        <v>50</v>
      </c>
      <c r="Y30" s="276">
        <f t="shared" si="11"/>
        <v>175</v>
      </c>
      <c r="Z30" s="276">
        <v>1000</v>
      </c>
      <c r="AA30" s="275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266"/>
      <c r="B31" s="51" t="s">
        <v>123</v>
      </c>
      <c r="C31" s="52" t="s">
        <v>26</v>
      </c>
      <c r="D31" s="128"/>
      <c r="E31" s="128"/>
      <c r="F31" s="60">
        <f t="shared" si="3"/>
        <v>0</v>
      </c>
      <c r="G31" s="61">
        <f t="shared" si="0"/>
        <v>0</v>
      </c>
      <c r="H31" s="62">
        <f t="shared" si="1"/>
        <v>0</v>
      </c>
      <c r="I31" s="63">
        <f t="shared" si="12"/>
        <v>0</v>
      </c>
      <c r="J31" s="64">
        <f t="shared" si="5"/>
        <v>0</v>
      </c>
      <c r="K31" s="61">
        <f t="shared" si="2"/>
        <v>0</v>
      </c>
      <c r="L31" s="61">
        <f t="shared" si="6"/>
        <v>0</v>
      </c>
      <c r="M31" s="61">
        <f t="shared" si="7"/>
        <v>0</v>
      </c>
      <c r="N31" s="65">
        <f t="shared" si="8"/>
        <v>175</v>
      </c>
      <c r="O31" s="61">
        <f t="shared" si="9"/>
        <v>175</v>
      </c>
      <c r="P31" s="61">
        <v>0</v>
      </c>
      <c r="Q31" s="61">
        <f t="shared" si="10"/>
        <v>175</v>
      </c>
      <c r="R31" s="58" t="s">
        <v>59</v>
      </c>
      <c r="S31" s="23"/>
      <c r="T31" s="275"/>
      <c r="U31" s="276">
        <v>3.7</v>
      </c>
      <c r="V31" s="277">
        <v>4.2</v>
      </c>
      <c r="W31" s="276">
        <v>5.7</v>
      </c>
      <c r="X31" s="276">
        <v>50</v>
      </c>
      <c r="Y31" s="276">
        <f t="shared" si="11"/>
        <v>175</v>
      </c>
      <c r="Z31" s="276">
        <v>1000</v>
      </c>
      <c r="AA31" s="275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266"/>
      <c r="B32" s="51" t="s">
        <v>44</v>
      </c>
      <c r="C32" s="52" t="s">
        <v>27</v>
      </c>
      <c r="D32" s="52">
        <v>17726</v>
      </c>
      <c r="E32" s="52">
        <v>17616</v>
      </c>
      <c r="F32" s="52">
        <f t="shared" si="3"/>
        <v>110</v>
      </c>
      <c r="G32" s="53">
        <f t="shared" si="0"/>
        <v>370</v>
      </c>
      <c r="H32" s="54">
        <f t="shared" si="1"/>
        <v>10</v>
      </c>
      <c r="I32" s="55">
        <f t="shared" si="12"/>
        <v>42</v>
      </c>
      <c r="J32" s="56">
        <f t="shared" si="5"/>
        <v>0</v>
      </c>
      <c r="K32" s="53">
        <f t="shared" si="2"/>
        <v>0</v>
      </c>
      <c r="L32" s="53">
        <f t="shared" si="6"/>
        <v>412</v>
      </c>
      <c r="M32" s="53">
        <f t="shared" si="7"/>
        <v>412</v>
      </c>
      <c r="N32" s="57">
        <f t="shared" si="8"/>
        <v>175</v>
      </c>
      <c r="O32" s="53">
        <f t="shared" si="9"/>
        <v>0</v>
      </c>
      <c r="P32" s="53">
        <v>0</v>
      </c>
      <c r="Q32" s="53">
        <f t="shared" si="10"/>
        <v>587</v>
      </c>
      <c r="R32" s="58" t="s">
        <v>59</v>
      </c>
      <c r="S32" s="23"/>
      <c r="T32" s="275"/>
      <c r="U32" s="276">
        <v>3.7</v>
      </c>
      <c r="V32" s="277">
        <v>4.2</v>
      </c>
      <c r="W32" s="276">
        <v>5.7</v>
      </c>
      <c r="X32" s="276">
        <v>50</v>
      </c>
      <c r="Y32" s="276">
        <f t="shared" si="11"/>
        <v>175</v>
      </c>
      <c r="Z32" s="276">
        <v>1000</v>
      </c>
      <c r="AA32" s="275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266"/>
      <c r="B33" s="66" t="s">
        <v>123</v>
      </c>
      <c r="C33" s="52" t="s">
        <v>63</v>
      </c>
      <c r="D33" s="60"/>
      <c r="E33" s="60"/>
      <c r="F33" s="60">
        <f t="shared" ref="F33" si="13">IF((D33&gt;E33),(D33-E33),(0))/1</f>
        <v>0</v>
      </c>
      <c r="G33" s="61">
        <f t="shared" ref="G33" si="14">IF((F33&gt;100),(100*U33), (F33*U33))</f>
        <v>0</v>
      </c>
      <c r="H33" s="62">
        <f t="shared" ref="H33" si="15">IF((F33&gt;100),(F33-100),(0))</f>
        <v>0</v>
      </c>
      <c r="I33" s="63">
        <f t="shared" ref="I33" si="16">IF((H33&gt;100),(100*V33),(H33*V33))</f>
        <v>0</v>
      </c>
      <c r="J33" s="64">
        <f t="shared" ref="J33" si="17">IF((H33&gt;100),(H33-100),(0))</f>
        <v>0</v>
      </c>
      <c r="K33" s="61">
        <f t="shared" ref="K33" si="18">IF((J33&gt;0),(J33*W33),(0))</f>
        <v>0</v>
      </c>
      <c r="L33" s="61">
        <f t="shared" ref="L33" si="19">(G33+I33+K33)*1</f>
        <v>0</v>
      </c>
      <c r="M33" s="61">
        <f t="shared" ref="M33" si="20">L33</f>
        <v>0</v>
      </c>
      <c r="N33" s="65">
        <f t="shared" ref="N33" si="21">IF((Y33&gt;0),Y33,130)</f>
        <v>175</v>
      </c>
      <c r="O33" s="61">
        <f t="shared" ref="O33" si="22">IF((F33&gt;0),0,(Y33))</f>
        <v>175</v>
      </c>
      <c r="P33" s="61"/>
      <c r="Q33" s="61">
        <f t="shared" ref="Q33" si="23">IF((M33&gt;0),(M33+N33+P33),(N33)+(P33))</f>
        <v>175</v>
      </c>
      <c r="R33" s="58" t="s">
        <v>59</v>
      </c>
      <c r="S33" s="21"/>
      <c r="T33" s="275"/>
      <c r="U33" s="276">
        <v>3.7</v>
      </c>
      <c r="V33" s="277">
        <v>4.2</v>
      </c>
      <c r="W33" s="276">
        <v>5.7</v>
      </c>
      <c r="X33" s="276">
        <v>50</v>
      </c>
      <c r="Y33" s="276">
        <f t="shared" si="11"/>
        <v>175</v>
      </c>
      <c r="Z33" s="276">
        <v>1000</v>
      </c>
      <c r="AA33" s="275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24"/>
      <c r="B34" s="25"/>
      <c r="C34" s="26"/>
      <c r="D34" s="26"/>
      <c r="E34" s="26"/>
      <c r="F34" s="26"/>
      <c r="G34" s="23"/>
      <c r="H34" s="27"/>
      <c r="I34" s="28"/>
      <c r="J34" s="29"/>
      <c r="K34" s="23"/>
      <c r="L34" s="23"/>
      <c r="M34" s="23"/>
      <c r="N34" s="30"/>
      <c r="O34" s="23"/>
      <c r="P34" s="23"/>
      <c r="Q34" s="23"/>
      <c r="R34" s="32"/>
      <c r="S34" s="21"/>
      <c r="T34" s="275"/>
      <c r="U34" s="276"/>
      <c r="V34" s="277"/>
      <c r="W34" s="276"/>
      <c r="X34" s="276"/>
      <c r="Y34" s="276"/>
      <c r="Z34" s="276"/>
      <c r="AA34" s="275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24"/>
      <c r="B35" s="131"/>
      <c r="C35" s="132"/>
      <c r="D35" s="132"/>
      <c r="E35" s="26"/>
      <c r="F35" s="26"/>
      <c r="G35" s="23"/>
      <c r="H35" s="27"/>
      <c r="I35" s="28"/>
      <c r="J35" s="29"/>
      <c r="K35" s="23"/>
      <c r="L35" s="23"/>
      <c r="M35" s="23"/>
      <c r="N35" s="30"/>
      <c r="O35" s="23"/>
      <c r="P35" s="23"/>
      <c r="Q35" s="31"/>
      <c r="R35" s="32"/>
      <c r="S35" s="21"/>
      <c r="T35" s="275"/>
      <c r="U35" s="276"/>
      <c r="V35" s="277"/>
      <c r="W35" s="276"/>
      <c r="X35" s="276"/>
      <c r="Y35" s="276"/>
      <c r="Z35" s="276"/>
      <c r="AA35" s="275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33"/>
      <c r="B36" s="133"/>
      <c r="C36" s="33"/>
      <c r="D36" s="33"/>
      <c r="E36" s="33"/>
      <c r="F36" s="26"/>
      <c r="G36" s="23"/>
      <c r="H36" s="27"/>
      <c r="I36" s="28"/>
      <c r="J36" s="29"/>
      <c r="K36" s="23"/>
      <c r="L36" s="23"/>
      <c r="M36" s="23"/>
      <c r="N36" s="30"/>
      <c r="O36" s="23"/>
      <c r="P36" s="23"/>
      <c r="Q36" s="23"/>
      <c r="R36" s="32"/>
      <c r="S36" s="21"/>
      <c r="T36" s="279"/>
      <c r="U36" s="276"/>
      <c r="V36" s="277"/>
      <c r="W36" s="276"/>
      <c r="X36" s="276"/>
      <c r="Y36" s="276"/>
      <c r="Z36" s="276"/>
      <c r="AA36" s="279"/>
    </row>
    <row r="37" spans="1:48">
      <c r="A37" s="33"/>
      <c r="B37" s="33"/>
      <c r="C37" s="33"/>
      <c r="D37" s="33"/>
      <c r="E37" s="33"/>
      <c r="F37" s="26"/>
      <c r="G37" s="23"/>
      <c r="H37" s="27"/>
      <c r="I37" s="28"/>
      <c r="J37" s="29"/>
      <c r="K37" s="23"/>
      <c r="L37" s="23"/>
      <c r="M37" s="23"/>
      <c r="N37" s="30"/>
      <c r="O37" s="23"/>
      <c r="P37" s="23"/>
      <c r="Q37" s="23"/>
      <c r="R37" s="32"/>
      <c r="S37" s="21"/>
      <c r="T37" s="279"/>
      <c r="U37" s="276"/>
      <c r="V37" s="277"/>
      <c r="W37" s="276"/>
      <c r="X37" s="276"/>
      <c r="Y37" s="276"/>
      <c r="Z37" s="276"/>
      <c r="AA37" s="279"/>
    </row>
    <row r="38" spans="1:48">
      <c r="A38" s="260" t="s">
        <v>277</v>
      </c>
      <c r="B38" s="67" t="s">
        <v>66</v>
      </c>
      <c r="C38" s="52" t="s">
        <v>67</v>
      </c>
      <c r="D38" s="59">
        <v>27706</v>
      </c>
      <c r="E38" s="59">
        <v>27514</v>
      </c>
      <c r="F38" s="52">
        <f>IF((D38&gt;E38),(D38-E38),(0))/1</f>
        <v>192</v>
      </c>
      <c r="G38" s="53">
        <f t="shared" si="0"/>
        <v>370</v>
      </c>
      <c r="H38" s="54">
        <f t="shared" si="1"/>
        <v>92</v>
      </c>
      <c r="I38" s="55">
        <f t="shared" si="12"/>
        <v>386.40000000000003</v>
      </c>
      <c r="J38" s="56">
        <f t="shared" si="5"/>
        <v>0</v>
      </c>
      <c r="K38" s="53">
        <f t="shared" si="2"/>
        <v>0</v>
      </c>
      <c r="L38" s="53">
        <f>(G38+I38+K38)*1</f>
        <v>756.40000000000009</v>
      </c>
      <c r="M38" s="53">
        <f t="shared" si="7"/>
        <v>756.40000000000009</v>
      </c>
      <c r="N38" s="57">
        <f t="shared" si="8"/>
        <v>150</v>
      </c>
      <c r="O38" s="53">
        <f t="shared" si="9"/>
        <v>0</v>
      </c>
      <c r="P38" s="53">
        <v>0</v>
      </c>
      <c r="Q38" s="53">
        <f>IF((M38&gt;0),(M38+N38+P38),(Y38)+(P38))</f>
        <v>906.40000000000009</v>
      </c>
      <c r="R38" s="58" t="s">
        <v>59</v>
      </c>
      <c r="S38" s="21"/>
      <c r="T38" s="279"/>
      <c r="U38" s="276">
        <v>3.7</v>
      </c>
      <c r="V38" s="277">
        <v>4.2</v>
      </c>
      <c r="W38" s="276">
        <v>5.7</v>
      </c>
      <c r="X38" s="276">
        <v>50</v>
      </c>
      <c r="Y38" s="276">
        <f>3*50</f>
        <v>150</v>
      </c>
      <c r="Z38" s="276">
        <v>850</v>
      </c>
      <c r="AA38" s="279"/>
    </row>
    <row r="39" spans="1:48">
      <c r="A39" s="260"/>
      <c r="B39" s="67" t="s">
        <v>68</v>
      </c>
      <c r="C39" s="52" t="s">
        <v>69</v>
      </c>
      <c r="D39" s="52">
        <v>25712</v>
      </c>
      <c r="E39" s="52">
        <v>25574</v>
      </c>
      <c r="F39" s="52">
        <f t="shared" ref="F39:F73" si="24">IF((D39&gt;E39),(D39-E39),(0))/1</f>
        <v>138</v>
      </c>
      <c r="G39" s="53">
        <f t="shared" si="0"/>
        <v>370</v>
      </c>
      <c r="H39" s="54">
        <f t="shared" si="1"/>
        <v>38</v>
      </c>
      <c r="I39" s="55">
        <f t="shared" si="12"/>
        <v>159.6</v>
      </c>
      <c r="J39" s="56">
        <f t="shared" si="5"/>
        <v>0</v>
      </c>
      <c r="K39" s="53">
        <f t="shared" si="2"/>
        <v>0</v>
      </c>
      <c r="L39" s="53">
        <f t="shared" si="6"/>
        <v>529.6</v>
      </c>
      <c r="M39" s="53">
        <f t="shared" si="7"/>
        <v>529.6</v>
      </c>
      <c r="N39" s="57">
        <f t="shared" si="8"/>
        <v>150</v>
      </c>
      <c r="O39" s="53">
        <f t="shared" si="9"/>
        <v>0</v>
      </c>
      <c r="P39" s="53">
        <v>0</v>
      </c>
      <c r="Q39" s="53">
        <f t="shared" ref="Q39:Q73" si="25">IF((M39&gt;0),(M39+N39+P39),(Y39)+(P39))</f>
        <v>679.6</v>
      </c>
      <c r="R39" s="58" t="s">
        <v>59</v>
      </c>
      <c r="S39" s="21"/>
      <c r="T39" s="279"/>
      <c r="U39" s="276">
        <v>3.7</v>
      </c>
      <c r="V39" s="277">
        <v>4.2</v>
      </c>
      <c r="W39" s="276">
        <v>5.7</v>
      </c>
      <c r="X39" s="276">
        <v>50</v>
      </c>
      <c r="Y39" s="276">
        <f t="shared" ref="Y39:Y73" si="26">3*50</f>
        <v>150</v>
      </c>
      <c r="Z39" s="276">
        <v>850</v>
      </c>
      <c r="AA39" s="279"/>
    </row>
    <row r="40" spans="1:48">
      <c r="A40" s="260"/>
      <c r="B40" s="68" t="s">
        <v>70</v>
      </c>
      <c r="C40" s="59" t="s">
        <v>71</v>
      </c>
      <c r="D40" s="59">
        <v>26835</v>
      </c>
      <c r="E40" s="59">
        <v>26697</v>
      </c>
      <c r="F40" s="52">
        <f t="shared" si="24"/>
        <v>138</v>
      </c>
      <c r="G40" s="53">
        <f t="shared" si="0"/>
        <v>370</v>
      </c>
      <c r="H40" s="54">
        <f t="shared" si="1"/>
        <v>38</v>
      </c>
      <c r="I40" s="55">
        <f t="shared" si="12"/>
        <v>159.6</v>
      </c>
      <c r="J40" s="56">
        <f t="shared" si="5"/>
        <v>0</v>
      </c>
      <c r="K40" s="53">
        <f t="shared" si="2"/>
        <v>0</v>
      </c>
      <c r="L40" s="53">
        <f t="shared" si="6"/>
        <v>529.6</v>
      </c>
      <c r="M40" s="53">
        <f t="shared" si="7"/>
        <v>529.6</v>
      </c>
      <c r="N40" s="57">
        <f t="shared" si="8"/>
        <v>150</v>
      </c>
      <c r="O40" s="53">
        <f t="shared" si="9"/>
        <v>0</v>
      </c>
      <c r="P40" s="53">
        <v>0</v>
      </c>
      <c r="Q40" s="53">
        <f t="shared" si="25"/>
        <v>679.6</v>
      </c>
      <c r="R40" s="58" t="s">
        <v>59</v>
      </c>
      <c r="S40" s="21"/>
      <c r="T40" s="279"/>
      <c r="U40" s="276">
        <v>3.7</v>
      </c>
      <c r="V40" s="277">
        <v>4.2</v>
      </c>
      <c r="W40" s="276">
        <v>5.7</v>
      </c>
      <c r="X40" s="276">
        <v>50</v>
      </c>
      <c r="Y40" s="276">
        <f t="shared" si="26"/>
        <v>150</v>
      </c>
      <c r="Z40" s="276">
        <v>850</v>
      </c>
      <c r="AA40" s="279"/>
    </row>
    <row r="41" spans="1:48">
      <c r="A41" s="260"/>
      <c r="B41" s="194" t="s">
        <v>123</v>
      </c>
      <c r="C41" s="52" t="s">
        <v>72</v>
      </c>
      <c r="D41" s="60"/>
      <c r="E41" s="60"/>
      <c r="F41" s="60">
        <f t="shared" si="24"/>
        <v>0</v>
      </c>
      <c r="G41" s="61">
        <f t="shared" si="0"/>
        <v>0</v>
      </c>
      <c r="H41" s="62">
        <f t="shared" si="1"/>
        <v>0</v>
      </c>
      <c r="I41" s="63">
        <f t="shared" si="12"/>
        <v>0</v>
      </c>
      <c r="J41" s="64">
        <f t="shared" si="5"/>
        <v>0</v>
      </c>
      <c r="K41" s="61">
        <f t="shared" si="2"/>
        <v>0</v>
      </c>
      <c r="L41" s="61">
        <f t="shared" si="6"/>
        <v>0</v>
      </c>
      <c r="M41" s="61">
        <f t="shared" si="7"/>
        <v>0</v>
      </c>
      <c r="N41" s="65">
        <f t="shared" si="8"/>
        <v>150</v>
      </c>
      <c r="O41" s="61">
        <f t="shared" si="9"/>
        <v>150</v>
      </c>
      <c r="P41" s="61">
        <v>0</v>
      </c>
      <c r="Q41" s="61">
        <f t="shared" si="25"/>
        <v>150</v>
      </c>
      <c r="R41" s="58" t="s">
        <v>59</v>
      </c>
      <c r="S41" s="21"/>
      <c r="T41" s="279"/>
      <c r="U41" s="276">
        <v>3.7</v>
      </c>
      <c r="V41" s="277">
        <v>4.2</v>
      </c>
      <c r="W41" s="276">
        <v>5.7</v>
      </c>
      <c r="X41" s="276">
        <v>50</v>
      </c>
      <c r="Y41" s="276">
        <f t="shared" si="26"/>
        <v>150</v>
      </c>
      <c r="Z41" s="276">
        <v>850</v>
      </c>
      <c r="AA41" s="279"/>
    </row>
    <row r="42" spans="1:48">
      <c r="A42" s="260"/>
      <c r="B42" s="67" t="s">
        <v>73</v>
      </c>
      <c r="C42" s="52" t="s">
        <v>74</v>
      </c>
      <c r="D42" s="52">
        <v>22256</v>
      </c>
      <c r="E42" s="52">
        <v>21884</v>
      </c>
      <c r="F42" s="52">
        <f>IF((D42&gt;E42),(D42-E42),(0))/1</f>
        <v>372</v>
      </c>
      <c r="G42" s="53">
        <f t="shared" si="0"/>
        <v>370</v>
      </c>
      <c r="H42" s="54">
        <f t="shared" si="1"/>
        <v>272</v>
      </c>
      <c r="I42" s="55">
        <f t="shared" si="12"/>
        <v>420</v>
      </c>
      <c r="J42" s="56">
        <f t="shared" si="5"/>
        <v>172</v>
      </c>
      <c r="K42" s="53">
        <f t="shared" si="2"/>
        <v>980.4</v>
      </c>
      <c r="L42" s="53">
        <f>(G42+I42+K42)*1</f>
        <v>1770.4</v>
      </c>
      <c r="M42" s="53">
        <f t="shared" si="7"/>
        <v>1770.4</v>
      </c>
      <c r="N42" s="57">
        <f t="shared" si="8"/>
        <v>150</v>
      </c>
      <c r="O42" s="53">
        <f t="shared" si="9"/>
        <v>0</v>
      </c>
      <c r="P42" s="53">
        <v>0</v>
      </c>
      <c r="Q42" s="53">
        <f t="shared" si="25"/>
        <v>1920.4</v>
      </c>
      <c r="R42" s="58" t="s">
        <v>59</v>
      </c>
      <c r="S42" s="21"/>
      <c r="T42" s="279"/>
      <c r="U42" s="276">
        <v>3.7</v>
      </c>
      <c r="V42" s="277">
        <v>4.2</v>
      </c>
      <c r="W42" s="276">
        <v>5.7</v>
      </c>
      <c r="X42" s="276">
        <v>50</v>
      </c>
      <c r="Y42" s="276">
        <f t="shared" si="26"/>
        <v>150</v>
      </c>
      <c r="Z42" s="276">
        <v>850</v>
      </c>
      <c r="AA42" s="279"/>
    </row>
    <row r="43" spans="1:48">
      <c r="A43" s="260"/>
      <c r="B43" s="67" t="s">
        <v>75</v>
      </c>
      <c r="C43" s="52" t="s">
        <v>76</v>
      </c>
      <c r="D43" s="52">
        <v>12754</v>
      </c>
      <c r="E43" s="52">
        <v>12754</v>
      </c>
      <c r="F43" s="52">
        <f>IF((D43&gt;E43),(D43-E43),(0))/1</f>
        <v>0</v>
      </c>
      <c r="G43" s="53">
        <f t="shared" si="0"/>
        <v>0</v>
      </c>
      <c r="H43" s="54">
        <f t="shared" si="1"/>
        <v>0</v>
      </c>
      <c r="I43" s="55">
        <f t="shared" si="12"/>
        <v>0</v>
      </c>
      <c r="J43" s="56">
        <f t="shared" si="5"/>
        <v>0</v>
      </c>
      <c r="K43" s="53">
        <f t="shared" si="2"/>
        <v>0</v>
      </c>
      <c r="L43" s="53">
        <f>(G43+I43+K43)*1</f>
        <v>0</v>
      </c>
      <c r="M43" s="53">
        <f t="shared" si="7"/>
        <v>0</v>
      </c>
      <c r="N43" s="57">
        <f t="shared" si="8"/>
        <v>150</v>
      </c>
      <c r="O43" s="53">
        <f t="shared" si="9"/>
        <v>150</v>
      </c>
      <c r="P43" s="53">
        <v>0</v>
      </c>
      <c r="Q43" s="53">
        <f t="shared" si="25"/>
        <v>150</v>
      </c>
      <c r="R43" s="58" t="s">
        <v>59</v>
      </c>
      <c r="S43" s="21"/>
      <c r="T43" s="279"/>
      <c r="U43" s="276">
        <v>3.7</v>
      </c>
      <c r="V43" s="277">
        <v>4.2</v>
      </c>
      <c r="W43" s="276">
        <v>5.7</v>
      </c>
      <c r="X43" s="276">
        <v>50</v>
      </c>
      <c r="Y43" s="276">
        <f t="shared" si="26"/>
        <v>150</v>
      </c>
      <c r="Z43" s="276">
        <v>850</v>
      </c>
      <c r="AA43" s="279"/>
    </row>
    <row r="44" spans="1:48">
      <c r="A44" s="260"/>
      <c r="B44" s="267" t="s">
        <v>77</v>
      </c>
      <c r="C44" s="271" t="s">
        <v>78</v>
      </c>
      <c r="D44" s="79">
        <v>3522</v>
      </c>
      <c r="E44" s="79">
        <v>3125</v>
      </c>
      <c r="F44" s="79">
        <f>IF((D44&gt;E44),(D44-E44)+(D45-E45)+(D46-E46),(0))/1+182</f>
        <v>1054</v>
      </c>
      <c r="G44" s="80">
        <f t="shared" si="0"/>
        <v>370</v>
      </c>
      <c r="H44" s="81">
        <f t="shared" si="1"/>
        <v>954</v>
      </c>
      <c r="I44" s="82">
        <f t="shared" si="12"/>
        <v>420</v>
      </c>
      <c r="J44" s="83">
        <f t="shared" si="5"/>
        <v>854</v>
      </c>
      <c r="K44" s="80">
        <f t="shared" si="2"/>
        <v>4867.8</v>
      </c>
      <c r="L44" s="80">
        <f>(G44+I44+K44)*1</f>
        <v>5657.8</v>
      </c>
      <c r="M44" s="80">
        <f t="shared" si="7"/>
        <v>5657.8</v>
      </c>
      <c r="N44" s="84">
        <f t="shared" si="8"/>
        <v>150</v>
      </c>
      <c r="O44" s="80">
        <f t="shared" si="9"/>
        <v>0</v>
      </c>
      <c r="P44" s="80">
        <v>0</v>
      </c>
      <c r="Q44" s="80">
        <f t="shared" si="25"/>
        <v>5807.8</v>
      </c>
      <c r="R44" s="85" t="s">
        <v>59</v>
      </c>
      <c r="S44" s="21"/>
      <c r="T44" s="279"/>
      <c r="U44" s="276">
        <v>3.7</v>
      </c>
      <c r="V44" s="277">
        <v>4.2</v>
      </c>
      <c r="W44" s="276">
        <v>5.7</v>
      </c>
      <c r="X44" s="276">
        <v>50</v>
      </c>
      <c r="Y44" s="276">
        <f t="shared" si="26"/>
        <v>150</v>
      </c>
      <c r="Z44" s="276">
        <v>850</v>
      </c>
      <c r="AA44" s="279"/>
    </row>
    <row r="45" spans="1:48">
      <c r="A45" s="260"/>
      <c r="B45" s="267"/>
      <c r="C45" s="271"/>
      <c r="D45" s="86">
        <v>323</v>
      </c>
      <c r="E45" s="86">
        <v>182</v>
      </c>
      <c r="F45" s="87"/>
      <c r="G45" s="88"/>
      <c r="H45" s="89"/>
      <c r="I45" s="90"/>
      <c r="J45" s="91"/>
      <c r="K45" s="88"/>
      <c r="L45" s="88"/>
      <c r="M45" s="88"/>
      <c r="N45" s="92"/>
      <c r="O45" s="88"/>
      <c r="P45" s="93">
        <v>0</v>
      </c>
      <c r="Q45" s="93">
        <f t="shared" si="25"/>
        <v>150</v>
      </c>
      <c r="R45" s="94" t="s">
        <v>59</v>
      </c>
      <c r="S45" s="21"/>
      <c r="T45" s="279"/>
      <c r="U45" s="276">
        <v>3.7</v>
      </c>
      <c r="V45" s="277">
        <v>4.2</v>
      </c>
      <c r="W45" s="276">
        <v>5.7</v>
      </c>
      <c r="X45" s="276">
        <v>50</v>
      </c>
      <c r="Y45" s="276">
        <f t="shared" si="26"/>
        <v>150</v>
      </c>
      <c r="Z45" s="276">
        <v>850</v>
      </c>
      <c r="AA45" s="279"/>
    </row>
    <row r="46" spans="1:48">
      <c r="A46" s="260"/>
      <c r="B46" s="267"/>
      <c r="C46" s="271"/>
      <c r="D46" s="70">
        <v>3598</v>
      </c>
      <c r="E46" s="70">
        <v>3264</v>
      </c>
      <c r="F46" s="71"/>
      <c r="G46" s="72"/>
      <c r="H46" s="73"/>
      <c r="I46" s="74"/>
      <c r="J46" s="75"/>
      <c r="K46" s="72"/>
      <c r="L46" s="72"/>
      <c r="M46" s="72"/>
      <c r="N46" s="76"/>
      <c r="O46" s="72"/>
      <c r="P46" s="77">
        <v>0</v>
      </c>
      <c r="Q46" s="77">
        <f t="shared" si="25"/>
        <v>150</v>
      </c>
      <c r="R46" s="78" t="s">
        <v>59</v>
      </c>
      <c r="S46" s="21"/>
      <c r="T46" s="279"/>
      <c r="U46" s="276">
        <v>3.7</v>
      </c>
      <c r="V46" s="277">
        <v>4.2</v>
      </c>
      <c r="W46" s="276">
        <v>5.7</v>
      </c>
      <c r="X46" s="276">
        <v>50</v>
      </c>
      <c r="Y46" s="276">
        <f t="shared" si="26"/>
        <v>150</v>
      </c>
      <c r="Z46" s="276">
        <v>850</v>
      </c>
      <c r="AA46" s="279"/>
    </row>
    <row r="47" spans="1:48">
      <c r="A47" s="260"/>
      <c r="B47" s="67" t="s">
        <v>79</v>
      </c>
      <c r="C47" s="59" t="s">
        <v>80</v>
      </c>
      <c r="D47" s="59">
        <v>17075</v>
      </c>
      <c r="E47" s="59">
        <v>16853</v>
      </c>
      <c r="F47" s="52">
        <f t="shared" si="24"/>
        <v>222</v>
      </c>
      <c r="G47" s="53">
        <f t="shared" si="0"/>
        <v>370</v>
      </c>
      <c r="H47" s="54">
        <f t="shared" si="1"/>
        <v>122</v>
      </c>
      <c r="I47" s="55">
        <f t="shared" si="12"/>
        <v>420</v>
      </c>
      <c r="J47" s="56">
        <f t="shared" si="5"/>
        <v>22</v>
      </c>
      <c r="K47" s="53">
        <f t="shared" si="2"/>
        <v>125.4</v>
      </c>
      <c r="L47" s="53">
        <f t="shared" si="6"/>
        <v>915.4</v>
      </c>
      <c r="M47" s="53">
        <f t="shared" si="7"/>
        <v>915.4</v>
      </c>
      <c r="N47" s="57">
        <f t="shared" si="8"/>
        <v>150</v>
      </c>
      <c r="O47" s="53">
        <f t="shared" si="9"/>
        <v>0</v>
      </c>
      <c r="P47" s="53">
        <v>0</v>
      </c>
      <c r="Q47" s="53">
        <f t="shared" si="25"/>
        <v>1065.4000000000001</v>
      </c>
      <c r="R47" s="58" t="s">
        <v>59</v>
      </c>
      <c r="S47" s="21"/>
      <c r="T47" s="279"/>
      <c r="U47" s="276">
        <v>3.7</v>
      </c>
      <c r="V47" s="277">
        <v>4.2</v>
      </c>
      <c r="W47" s="276">
        <v>5.7</v>
      </c>
      <c r="X47" s="276">
        <v>50</v>
      </c>
      <c r="Y47" s="276">
        <f t="shared" si="26"/>
        <v>150</v>
      </c>
      <c r="Z47" s="276">
        <v>850</v>
      </c>
      <c r="AA47" s="279"/>
    </row>
    <row r="48" spans="1:48">
      <c r="A48" s="260"/>
      <c r="B48" s="230" t="s">
        <v>200</v>
      </c>
      <c r="C48" s="52" t="s">
        <v>81</v>
      </c>
      <c r="D48" s="52">
        <v>25730</v>
      </c>
      <c r="E48" s="52">
        <v>25254</v>
      </c>
      <c r="F48" s="52">
        <f>IF((D48&gt;E48),(D48-E48),(0))/1</f>
        <v>476</v>
      </c>
      <c r="G48" s="53">
        <f t="shared" si="0"/>
        <v>370</v>
      </c>
      <c r="H48" s="54">
        <f t="shared" si="1"/>
        <v>376</v>
      </c>
      <c r="I48" s="55">
        <f t="shared" si="12"/>
        <v>420</v>
      </c>
      <c r="J48" s="56">
        <f t="shared" si="5"/>
        <v>276</v>
      </c>
      <c r="K48" s="53">
        <f t="shared" si="2"/>
        <v>1573.2</v>
      </c>
      <c r="L48" s="53">
        <f>(G48+I48+K48)*1</f>
        <v>2363.1999999999998</v>
      </c>
      <c r="M48" s="53">
        <f t="shared" si="7"/>
        <v>2363.1999999999998</v>
      </c>
      <c r="N48" s="57">
        <f t="shared" si="8"/>
        <v>150</v>
      </c>
      <c r="O48" s="53">
        <f t="shared" si="9"/>
        <v>0</v>
      </c>
      <c r="P48" s="53">
        <v>0</v>
      </c>
      <c r="Q48" s="53">
        <f t="shared" si="25"/>
        <v>2513.1999999999998</v>
      </c>
      <c r="R48" s="58" t="s">
        <v>59</v>
      </c>
      <c r="S48" s="21"/>
      <c r="T48" s="279"/>
      <c r="U48" s="276">
        <v>3.7</v>
      </c>
      <c r="V48" s="277">
        <v>4.2</v>
      </c>
      <c r="W48" s="276">
        <v>5.7</v>
      </c>
      <c r="X48" s="276">
        <v>50</v>
      </c>
      <c r="Y48" s="276">
        <f t="shared" si="26"/>
        <v>150</v>
      </c>
      <c r="Z48" s="276">
        <v>850</v>
      </c>
      <c r="AA48" s="279"/>
    </row>
    <row r="49" spans="1:27">
      <c r="A49" s="260"/>
      <c r="B49" s="187" t="s">
        <v>82</v>
      </c>
      <c r="C49" s="52" t="s">
        <v>83</v>
      </c>
      <c r="D49" s="52">
        <v>1438</v>
      </c>
      <c r="E49" s="52">
        <v>1372</v>
      </c>
      <c r="F49" s="52">
        <f>IF((D49&gt;E49),(D49-E49),(0))/1</f>
        <v>66</v>
      </c>
      <c r="G49" s="53">
        <f t="shared" si="0"/>
        <v>244.20000000000002</v>
      </c>
      <c r="H49" s="54">
        <f t="shared" si="1"/>
        <v>0</v>
      </c>
      <c r="I49" s="55">
        <f t="shared" si="12"/>
        <v>0</v>
      </c>
      <c r="J49" s="56">
        <f t="shared" si="5"/>
        <v>0</v>
      </c>
      <c r="K49" s="53">
        <f t="shared" si="2"/>
        <v>0</v>
      </c>
      <c r="L49" s="53">
        <f>(G49+I49+K49)*1</f>
        <v>244.20000000000002</v>
      </c>
      <c r="M49" s="53">
        <f t="shared" si="7"/>
        <v>244.20000000000002</v>
      </c>
      <c r="N49" s="57">
        <f t="shared" si="8"/>
        <v>150</v>
      </c>
      <c r="O49" s="53">
        <f t="shared" si="9"/>
        <v>0</v>
      </c>
      <c r="P49" s="53">
        <v>0</v>
      </c>
      <c r="Q49" s="53">
        <f t="shared" si="25"/>
        <v>394.20000000000005</v>
      </c>
      <c r="R49" s="58" t="s">
        <v>59</v>
      </c>
      <c r="S49" s="21"/>
      <c r="T49" s="279"/>
      <c r="U49" s="276">
        <v>3.7</v>
      </c>
      <c r="V49" s="277">
        <v>4.2</v>
      </c>
      <c r="W49" s="276">
        <v>5.7</v>
      </c>
      <c r="X49" s="276">
        <v>50</v>
      </c>
      <c r="Y49" s="276">
        <f t="shared" si="26"/>
        <v>150</v>
      </c>
      <c r="Z49" s="276">
        <v>850</v>
      </c>
      <c r="AA49" s="279"/>
    </row>
    <row r="50" spans="1:27">
      <c r="A50" s="260"/>
      <c r="B50" s="67" t="s">
        <v>84</v>
      </c>
      <c r="C50" s="52" t="s">
        <v>85</v>
      </c>
      <c r="D50" s="52">
        <v>129620</v>
      </c>
      <c r="E50" s="52">
        <v>129027</v>
      </c>
      <c r="F50" s="52">
        <f t="shared" si="24"/>
        <v>593</v>
      </c>
      <c r="G50" s="53">
        <f t="shared" si="0"/>
        <v>370</v>
      </c>
      <c r="H50" s="54">
        <f t="shared" si="1"/>
        <v>493</v>
      </c>
      <c r="I50" s="55">
        <f t="shared" si="12"/>
        <v>420</v>
      </c>
      <c r="J50" s="56">
        <f t="shared" si="5"/>
        <v>393</v>
      </c>
      <c r="K50" s="53">
        <f t="shared" si="2"/>
        <v>2240.1</v>
      </c>
      <c r="L50" s="53">
        <f t="shared" si="6"/>
        <v>3030.1</v>
      </c>
      <c r="M50" s="53">
        <f t="shared" si="7"/>
        <v>3030.1</v>
      </c>
      <c r="N50" s="57">
        <f t="shared" si="8"/>
        <v>150</v>
      </c>
      <c r="O50" s="53">
        <f t="shared" si="9"/>
        <v>0</v>
      </c>
      <c r="P50" s="53">
        <v>0</v>
      </c>
      <c r="Q50" s="53">
        <f t="shared" si="25"/>
        <v>3180.1</v>
      </c>
      <c r="R50" s="58" t="s">
        <v>59</v>
      </c>
      <c r="S50" s="21"/>
      <c r="T50" s="279"/>
      <c r="U50" s="276">
        <v>3.7</v>
      </c>
      <c r="V50" s="277">
        <v>4.2</v>
      </c>
      <c r="W50" s="276">
        <v>5.7</v>
      </c>
      <c r="X50" s="276">
        <v>50</v>
      </c>
      <c r="Y50" s="276">
        <f t="shared" si="26"/>
        <v>150</v>
      </c>
      <c r="Z50" s="276">
        <v>850</v>
      </c>
      <c r="AA50" s="279"/>
    </row>
    <row r="51" spans="1:27">
      <c r="A51" s="260"/>
      <c r="B51" s="67" t="s">
        <v>86</v>
      </c>
      <c r="C51" s="52" t="s">
        <v>87</v>
      </c>
      <c r="D51" s="52">
        <v>76797</v>
      </c>
      <c r="E51" s="52">
        <v>76797</v>
      </c>
      <c r="F51" s="52">
        <f>IF((D51&gt;E51),(D51-E51),(0))/1</f>
        <v>0</v>
      </c>
      <c r="G51" s="53">
        <f t="shared" si="0"/>
        <v>0</v>
      </c>
      <c r="H51" s="54">
        <f t="shared" si="1"/>
        <v>0</v>
      </c>
      <c r="I51" s="55">
        <f t="shared" si="12"/>
        <v>0</v>
      </c>
      <c r="J51" s="56">
        <f t="shared" si="5"/>
        <v>0</v>
      </c>
      <c r="K51" s="53">
        <f t="shared" si="2"/>
        <v>0</v>
      </c>
      <c r="L51" s="53">
        <f>(G51+I51+K51)*1</f>
        <v>0</v>
      </c>
      <c r="M51" s="53">
        <f t="shared" si="7"/>
        <v>0</v>
      </c>
      <c r="N51" s="57">
        <f t="shared" si="8"/>
        <v>150</v>
      </c>
      <c r="O51" s="53">
        <f t="shared" si="9"/>
        <v>150</v>
      </c>
      <c r="P51" s="53">
        <v>0</v>
      </c>
      <c r="Q51" s="53">
        <f t="shared" si="25"/>
        <v>150</v>
      </c>
      <c r="R51" s="58" t="s">
        <v>59</v>
      </c>
      <c r="S51" s="21"/>
      <c r="T51" s="279"/>
      <c r="U51" s="276">
        <v>3.7</v>
      </c>
      <c r="V51" s="277">
        <v>4.2</v>
      </c>
      <c r="W51" s="276">
        <v>5.7</v>
      </c>
      <c r="X51" s="276">
        <v>50</v>
      </c>
      <c r="Y51" s="276">
        <f t="shared" si="26"/>
        <v>150</v>
      </c>
      <c r="Z51" s="276">
        <v>850</v>
      </c>
      <c r="AA51" s="279"/>
    </row>
    <row r="52" spans="1:27">
      <c r="A52" s="260"/>
      <c r="B52" s="67" t="s">
        <v>88</v>
      </c>
      <c r="C52" s="52" t="s">
        <v>89</v>
      </c>
      <c r="D52" s="52">
        <v>36622</v>
      </c>
      <c r="E52" s="52">
        <v>36067</v>
      </c>
      <c r="F52" s="52">
        <f>IF((D52&gt;E52),(D52-E52),(0))/1</f>
        <v>555</v>
      </c>
      <c r="G52" s="53">
        <f t="shared" si="0"/>
        <v>370</v>
      </c>
      <c r="H52" s="54">
        <f t="shared" si="1"/>
        <v>455</v>
      </c>
      <c r="I52" s="55">
        <f t="shared" si="12"/>
        <v>420</v>
      </c>
      <c r="J52" s="56">
        <f t="shared" si="5"/>
        <v>355</v>
      </c>
      <c r="K52" s="53">
        <f t="shared" si="2"/>
        <v>2023.5</v>
      </c>
      <c r="L52" s="53">
        <f>(G52+I52+K52)*1</f>
        <v>2813.5</v>
      </c>
      <c r="M52" s="53">
        <f t="shared" si="7"/>
        <v>2813.5</v>
      </c>
      <c r="N52" s="57">
        <f t="shared" si="8"/>
        <v>150</v>
      </c>
      <c r="O52" s="53">
        <f t="shared" si="9"/>
        <v>0</v>
      </c>
      <c r="P52" s="53">
        <v>0</v>
      </c>
      <c r="Q52" s="53">
        <f t="shared" si="25"/>
        <v>2963.5</v>
      </c>
      <c r="R52" s="58" t="s">
        <v>59</v>
      </c>
      <c r="S52" s="21"/>
      <c r="T52" s="279"/>
      <c r="U52" s="276">
        <v>3.7</v>
      </c>
      <c r="V52" s="277">
        <v>4.2</v>
      </c>
      <c r="W52" s="276">
        <v>5.7</v>
      </c>
      <c r="X52" s="276">
        <v>50</v>
      </c>
      <c r="Y52" s="276">
        <f t="shared" si="26"/>
        <v>150</v>
      </c>
      <c r="Z52" s="276">
        <v>850</v>
      </c>
      <c r="AA52" s="279"/>
    </row>
    <row r="53" spans="1:27">
      <c r="A53" s="260"/>
      <c r="B53" s="158" t="s">
        <v>90</v>
      </c>
      <c r="C53" s="52" t="s">
        <v>91</v>
      </c>
      <c r="D53" s="52">
        <v>36599</v>
      </c>
      <c r="E53" s="52">
        <v>36201</v>
      </c>
      <c r="F53" s="52">
        <f>IF((D53&gt;E53),(D53-E53),(0))/1</f>
        <v>398</v>
      </c>
      <c r="G53" s="53">
        <f t="shared" si="0"/>
        <v>370</v>
      </c>
      <c r="H53" s="54">
        <f t="shared" si="1"/>
        <v>298</v>
      </c>
      <c r="I53" s="55">
        <f t="shared" si="12"/>
        <v>420</v>
      </c>
      <c r="J53" s="56">
        <f t="shared" si="5"/>
        <v>198</v>
      </c>
      <c r="K53" s="53">
        <f t="shared" si="2"/>
        <v>1128.6000000000001</v>
      </c>
      <c r="L53" s="53">
        <f>(G53+I53+K53)*1</f>
        <v>1918.6000000000001</v>
      </c>
      <c r="M53" s="53">
        <f t="shared" si="7"/>
        <v>1918.6000000000001</v>
      </c>
      <c r="N53" s="57">
        <f t="shared" si="8"/>
        <v>150</v>
      </c>
      <c r="O53" s="53">
        <f t="shared" si="9"/>
        <v>0</v>
      </c>
      <c r="P53" s="53">
        <v>0</v>
      </c>
      <c r="Q53" s="53">
        <f t="shared" si="25"/>
        <v>2068.6000000000004</v>
      </c>
      <c r="R53" s="58" t="s">
        <v>59</v>
      </c>
      <c r="S53" s="21"/>
      <c r="T53" s="279"/>
      <c r="U53" s="276">
        <v>3.7</v>
      </c>
      <c r="V53" s="277">
        <v>4.2</v>
      </c>
      <c r="W53" s="276">
        <v>5.7</v>
      </c>
      <c r="X53" s="276">
        <v>50</v>
      </c>
      <c r="Y53" s="276">
        <f t="shared" si="26"/>
        <v>150</v>
      </c>
      <c r="Z53" s="276">
        <v>850</v>
      </c>
      <c r="AA53" s="279"/>
    </row>
    <row r="54" spans="1:27">
      <c r="A54" s="260"/>
      <c r="B54" s="67" t="s">
        <v>92</v>
      </c>
      <c r="C54" s="52" t="s">
        <v>93</v>
      </c>
      <c r="D54" s="52">
        <v>19030</v>
      </c>
      <c r="E54" s="52">
        <v>18751</v>
      </c>
      <c r="F54" s="52">
        <f>IF((D54&gt;E54),(D54-E54),(0))/1</f>
        <v>279</v>
      </c>
      <c r="G54" s="53">
        <f t="shared" si="0"/>
        <v>370</v>
      </c>
      <c r="H54" s="54">
        <f t="shared" si="1"/>
        <v>179</v>
      </c>
      <c r="I54" s="55">
        <f t="shared" si="12"/>
        <v>420</v>
      </c>
      <c r="J54" s="56">
        <f t="shared" si="5"/>
        <v>79</v>
      </c>
      <c r="K54" s="53">
        <f t="shared" si="2"/>
        <v>450.3</v>
      </c>
      <c r="L54" s="53">
        <f>(G54+I54+K54)*1</f>
        <v>1240.3</v>
      </c>
      <c r="M54" s="53">
        <f t="shared" si="7"/>
        <v>1240.3</v>
      </c>
      <c r="N54" s="57">
        <f t="shared" si="8"/>
        <v>150</v>
      </c>
      <c r="O54" s="53">
        <f t="shared" si="9"/>
        <v>0</v>
      </c>
      <c r="P54" s="53">
        <v>0</v>
      </c>
      <c r="Q54" s="53">
        <f t="shared" si="25"/>
        <v>1390.3</v>
      </c>
      <c r="R54" s="58" t="s">
        <v>59</v>
      </c>
      <c r="S54" s="21"/>
      <c r="T54" s="279"/>
      <c r="U54" s="276">
        <v>3.7</v>
      </c>
      <c r="V54" s="277">
        <v>4.2</v>
      </c>
      <c r="W54" s="276">
        <v>5.7</v>
      </c>
      <c r="X54" s="276">
        <v>50</v>
      </c>
      <c r="Y54" s="276">
        <f t="shared" si="26"/>
        <v>150</v>
      </c>
      <c r="Z54" s="276">
        <v>850</v>
      </c>
      <c r="AA54" s="279"/>
    </row>
    <row r="55" spans="1:27">
      <c r="A55" s="260"/>
      <c r="B55" s="67" t="s">
        <v>94</v>
      </c>
      <c r="C55" s="52" t="s">
        <v>95</v>
      </c>
      <c r="D55" s="52">
        <v>67038</v>
      </c>
      <c r="E55" s="52">
        <v>66801</v>
      </c>
      <c r="F55" s="52">
        <f t="shared" ref="F55" si="27">IF((D55&gt;E55),(D55-E55),(0))/1</f>
        <v>237</v>
      </c>
      <c r="G55" s="53">
        <f t="shared" si="0"/>
        <v>370</v>
      </c>
      <c r="H55" s="54">
        <f t="shared" si="1"/>
        <v>137</v>
      </c>
      <c r="I55" s="55">
        <f t="shared" si="12"/>
        <v>420</v>
      </c>
      <c r="J55" s="56">
        <f t="shared" si="5"/>
        <v>37</v>
      </c>
      <c r="K55" s="53">
        <f t="shared" si="2"/>
        <v>210.9</v>
      </c>
      <c r="L55" s="53">
        <f t="shared" ref="L55" si="28">(G55+I55+K55)*1</f>
        <v>1000.9</v>
      </c>
      <c r="M55" s="53">
        <f t="shared" si="7"/>
        <v>1000.9</v>
      </c>
      <c r="N55" s="57">
        <f t="shared" si="8"/>
        <v>150</v>
      </c>
      <c r="O55" s="53">
        <f t="shared" si="9"/>
        <v>0</v>
      </c>
      <c r="P55" s="53">
        <v>0</v>
      </c>
      <c r="Q55" s="53">
        <f t="shared" si="25"/>
        <v>1150.9000000000001</v>
      </c>
      <c r="R55" s="58" t="s">
        <v>59</v>
      </c>
      <c r="S55" s="21"/>
      <c r="T55" s="279"/>
      <c r="U55" s="276">
        <v>3.7</v>
      </c>
      <c r="V55" s="277">
        <v>4.2</v>
      </c>
      <c r="W55" s="276">
        <v>5.7</v>
      </c>
      <c r="X55" s="276">
        <v>50</v>
      </c>
      <c r="Y55" s="276">
        <f t="shared" si="26"/>
        <v>150</v>
      </c>
      <c r="Z55" s="276">
        <v>850</v>
      </c>
      <c r="AA55" s="279"/>
    </row>
    <row r="56" spans="1:27">
      <c r="A56" s="260"/>
      <c r="B56" s="231" t="s">
        <v>304</v>
      </c>
      <c r="C56" s="52" t="s">
        <v>96</v>
      </c>
      <c r="D56" s="52">
        <v>50517</v>
      </c>
      <c r="E56" s="52">
        <v>50019</v>
      </c>
      <c r="F56" s="52">
        <f>IF((D56&gt;E56),(D56-E56),(0))/1</f>
        <v>498</v>
      </c>
      <c r="G56" s="53">
        <f t="shared" si="0"/>
        <v>370</v>
      </c>
      <c r="H56" s="54">
        <f t="shared" si="1"/>
        <v>398</v>
      </c>
      <c r="I56" s="55">
        <f t="shared" si="12"/>
        <v>420</v>
      </c>
      <c r="J56" s="56">
        <f t="shared" si="5"/>
        <v>298</v>
      </c>
      <c r="K56" s="53">
        <f t="shared" si="2"/>
        <v>1698.6000000000001</v>
      </c>
      <c r="L56" s="53">
        <f>(G56+I56+K56)*1</f>
        <v>2488.6000000000004</v>
      </c>
      <c r="M56" s="53">
        <f t="shared" si="7"/>
        <v>2488.6000000000004</v>
      </c>
      <c r="N56" s="57">
        <f t="shared" si="8"/>
        <v>150</v>
      </c>
      <c r="O56" s="53">
        <f t="shared" si="9"/>
        <v>0</v>
      </c>
      <c r="P56" s="53">
        <v>0</v>
      </c>
      <c r="Q56" s="53">
        <f t="shared" si="25"/>
        <v>2638.6000000000004</v>
      </c>
      <c r="R56" s="58" t="s">
        <v>59</v>
      </c>
      <c r="S56" s="21"/>
      <c r="T56" s="279"/>
      <c r="U56" s="276">
        <v>3.7</v>
      </c>
      <c r="V56" s="277">
        <v>4.2</v>
      </c>
      <c r="W56" s="276">
        <v>5.7</v>
      </c>
      <c r="X56" s="276">
        <v>50</v>
      </c>
      <c r="Y56" s="276">
        <f t="shared" si="26"/>
        <v>150</v>
      </c>
      <c r="Z56" s="276">
        <v>850</v>
      </c>
      <c r="AA56" s="279"/>
    </row>
    <row r="57" spans="1:27">
      <c r="A57" s="260"/>
      <c r="B57" s="67" t="s">
        <v>97</v>
      </c>
      <c r="C57" s="52" t="s">
        <v>98</v>
      </c>
      <c r="D57" s="52">
        <v>33928</v>
      </c>
      <c r="E57" s="52">
        <v>33613</v>
      </c>
      <c r="F57" s="52">
        <f>IF((D57&gt;E57),(D57-E57),(0))/1</f>
        <v>315</v>
      </c>
      <c r="G57" s="53">
        <f t="shared" si="0"/>
        <v>370</v>
      </c>
      <c r="H57" s="54">
        <f t="shared" si="1"/>
        <v>215</v>
      </c>
      <c r="I57" s="55">
        <f t="shared" si="12"/>
        <v>420</v>
      </c>
      <c r="J57" s="56">
        <f t="shared" si="5"/>
        <v>115</v>
      </c>
      <c r="K57" s="53">
        <f t="shared" si="2"/>
        <v>655.5</v>
      </c>
      <c r="L57" s="53">
        <f>(G57+I57+K57)*1</f>
        <v>1445.5</v>
      </c>
      <c r="M57" s="53">
        <f t="shared" si="7"/>
        <v>1445.5</v>
      </c>
      <c r="N57" s="57">
        <f t="shared" si="8"/>
        <v>150</v>
      </c>
      <c r="O57" s="53">
        <f t="shared" si="9"/>
        <v>0</v>
      </c>
      <c r="P57" s="53">
        <v>0</v>
      </c>
      <c r="Q57" s="53">
        <f t="shared" si="25"/>
        <v>1595.5</v>
      </c>
      <c r="R57" s="58" t="s">
        <v>59</v>
      </c>
      <c r="S57" s="21"/>
      <c r="T57" s="279"/>
      <c r="U57" s="276">
        <v>3.7</v>
      </c>
      <c r="V57" s="277">
        <v>4.2</v>
      </c>
      <c r="W57" s="276">
        <v>5.7</v>
      </c>
      <c r="X57" s="276">
        <v>50</v>
      </c>
      <c r="Y57" s="276">
        <f t="shared" si="26"/>
        <v>150</v>
      </c>
      <c r="Z57" s="276">
        <v>850</v>
      </c>
      <c r="AA57" s="279"/>
    </row>
    <row r="58" spans="1:27">
      <c r="A58" s="260"/>
      <c r="B58" s="170" t="s">
        <v>99</v>
      </c>
      <c r="C58" s="52" t="s">
        <v>100</v>
      </c>
      <c r="D58" s="52">
        <v>38856</v>
      </c>
      <c r="E58" s="52">
        <v>38591</v>
      </c>
      <c r="F58" s="52">
        <f>IF((D58&gt;E58),(D58-E58),(0))/1</f>
        <v>265</v>
      </c>
      <c r="G58" s="53">
        <f t="shared" si="0"/>
        <v>370</v>
      </c>
      <c r="H58" s="54">
        <f t="shared" si="1"/>
        <v>165</v>
      </c>
      <c r="I58" s="55">
        <f t="shared" si="12"/>
        <v>420</v>
      </c>
      <c r="J58" s="56">
        <f t="shared" si="5"/>
        <v>65</v>
      </c>
      <c r="K58" s="53">
        <f t="shared" si="2"/>
        <v>370.5</v>
      </c>
      <c r="L58" s="53">
        <f>(G58+I58+K58)*1</f>
        <v>1160.5</v>
      </c>
      <c r="M58" s="53">
        <f t="shared" si="7"/>
        <v>1160.5</v>
      </c>
      <c r="N58" s="57">
        <f t="shared" si="8"/>
        <v>150</v>
      </c>
      <c r="O58" s="53">
        <f t="shared" si="9"/>
        <v>0</v>
      </c>
      <c r="P58" s="53">
        <v>0</v>
      </c>
      <c r="Q58" s="53">
        <f t="shared" si="25"/>
        <v>1310.5</v>
      </c>
      <c r="R58" s="58" t="s">
        <v>59</v>
      </c>
      <c r="S58" s="21"/>
      <c r="T58" s="279"/>
      <c r="U58" s="276">
        <v>3.7</v>
      </c>
      <c r="V58" s="277">
        <v>4.2</v>
      </c>
      <c r="W58" s="276">
        <v>5.7</v>
      </c>
      <c r="X58" s="276">
        <v>50</v>
      </c>
      <c r="Y58" s="276">
        <f t="shared" si="26"/>
        <v>150</v>
      </c>
      <c r="Z58" s="276">
        <v>850</v>
      </c>
      <c r="AA58" s="279"/>
    </row>
    <row r="59" spans="1:27">
      <c r="A59" s="260"/>
      <c r="B59" s="67" t="s">
        <v>101</v>
      </c>
      <c r="C59" s="52" t="s">
        <v>102</v>
      </c>
      <c r="D59" s="52">
        <v>43142</v>
      </c>
      <c r="E59" s="52">
        <v>42806</v>
      </c>
      <c r="F59" s="52">
        <f>IF((D59&gt;E59),(D59-E59),(0))/1</f>
        <v>336</v>
      </c>
      <c r="G59" s="53">
        <f t="shared" si="0"/>
        <v>370</v>
      </c>
      <c r="H59" s="54">
        <f t="shared" si="1"/>
        <v>236</v>
      </c>
      <c r="I59" s="55">
        <f t="shared" si="12"/>
        <v>420</v>
      </c>
      <c r="J59" s="56">
        <f t="shared" si="5"/>
        <v>136</v>
      </c>
      <c r="K59" s="53">
        <f t="shared" si="2"/>
        <v>775.2</v>
      </c>
      <c r="L59" s="53">
        <f>(G59+I59+K59)*1</f>
        <v>1565.2</v>
      </c>
      <c r="M59" s="53">
        <f t="shared" si="7"/>
        <v>1565.2</v>
      </c>
      <c r="N59" s="57">
        <f t="shared" si="8"/>
        <v>150</v>
      </c>
      <c r="O59" s="53">
        <f t="shared" si="9"/>
        <v>0</v>
      </c>
      <c r="P59" s="53">
        <v>0</v>
      </c>
      <c r="Q59" s="53">
        <f t="shared" si="25"/>
        <v>1715.2</v>
      </c>
      <c r="R59" s="58" t="s">
        <v>59</v>
      </c>
      <c r="S59" s="21"/>
      <c r="T59" s="279"/>
      <c r="U59" s="276">
        <v>3.7</v>
      </c>
      <c r="V59" s="277">
        <v>4.2</v>
      </c>
      <c r="W59" s="276">
        <v>5.7</v>
      </c>
      <c r="X59" s="276">
        <v>50</v>
      </c>
      <c r="Y59" s="276">
        <f t="shared" si="26"/>
        <v>150</v>
      </c>
      <c r="Z59" s="276">
        <v>850</v>
      </c>
      <c r="AA59" s="279"/>
    </row>
    <row r="60" spans="1:27">
      <c r="A60" s="260"/>
      <c r="B60" s="67" t="s">
        <v>103</v>
      </c>
      <c r="C60" s="52" t="s">
        <v>104</v>
      </c>
      <c r="D60" s="59">
        <v>65005</v>
      </c>
      <c r="E60" s="59">
        <v>65005</v>
      </c>
      <c r="F60" s="52">
        <f>IF((D60&gt;E60),(D60-E60),(0))/1</f>
        <v>0</v>
      </c>
      <c r="G60" s="53">
        <f t="shared" si="0"/>
        <v>0</v>
      </c>
      <c r="H60" s="54">
        <f t="shared" si="1"/>
        <v>0</v>
      </c>
      <c r="I60" s="55">
        <f t="shared" si="12"/>
        <v>0</v>
      </c>
      <c r="J60" s="56">
        <f t="shared" si="5"/>
        <v>0</v>
      </c>
      <c r="K60" s="53">
        <f t="shared" si="2"/>
        <v>0</v>
      </c>
      <c r="L60" s="53">
        <f>(G60+I60+K60)*1</f>
        <v>0</v>
      </c>
      <c r="M60" s="53">
        <f t="shared" si="7"/>
        <v>0</v>
      </c>
      <c r="N60" s="57">
        <f t="shared" si="8"/>
        <v>150</v>
      </c>
      <c r="O60" s="53">
        <f t="shared" si="9"/>
        <v>150</v>
      </c>
      <c r="P60" s="53">
        <v>0</v>
      </c>
      <c r="Q60" s="53">
        <f t="shared" si="25"/>
        <v>150</v>
      </c>
      <c r="R60" s="58" t="s">
        <v>59</v>
      </c>
      <c r="S60" s="21"/>
      <c r="T60" s="279"/>
      <c r="U60" s="276">
        <v>3.7</v>
      </c>
      <c r="V60" s="277">
        <v>4.2</v>
      </c>
      <c r="W60" s="276">
        <v>5.7</v>
      </c>
      <c r="X60" s="276">
        <v>50</v>
      </c>
      <c r="Y60" s="276">
        <f t="shared" si="26"/>
        <v>150</v>
      </c>
      <c r="Z60" s="276">
        <v>850</v>
      </c>
      <c r="AA60" s="279"/>
    </row>
    <row r="61" spans="1:27">
      <c r="A61" s="260"/>
      <c r="B61" s="232" t="s">
        <v>167</v>
      </c>
      <c r="C61" s="52" t="s">
        <v>283</v>
      </c>
      <c r="D61" s="52">
        <v>15729</v>
      </c>
      <c r="E61" s="52">
        <v>15530</v>
      </c>
      <c r="F61" s="52">
        <f t="shared" ref="F61:F64" si="29">IF((D61&gt;E61),(D61-E61),(0))/1</f>
        <v>199</v>
      </c>
      <c r="G61" s="53">
        <f t="shared" si="0"/>
        <v>370</v>
      </c>
      <c r="H61" s="54">
        <f t="shared" si="1"/>
        <v>99</v>
      </c>
      <c r="I61" s="55">
        <f t="shared" si="12"/>
        <v>415.8</v>
      </c>
      <c r="J61" s="56">
        <f t="shared" si="5"/>
        <v>0</v>
      </c>
      <c r="K61" s="53">
        <f t="shared" si="2"/>
        <v>0</v>
      </c>
      <c r="L61" s="53">
        <f t="shared" ref="L61:L64" si="30">(G61+I61+K61)*1</f>
        <v>785.8</v>
      </c>
      <c r="M61" s="53">
        <f t="shared" si="7"/>
        <v>785.8</v>
      </c>
      <c r="N61" s="57">
        <f t="shared" si="8"/>
        <v>150</v>
      </c>
      <c r="O61" s="53">
        <f t="shared" si="9"/>
        <v>0</v>
      </c>
      <c r="P61" s="53">
        <v>0</v>
      </c>
      <c r="Q61" s="53">
        <f t="shared" si="25"/>
        <v>935.8</v>
      </c>
      <c r="R61" s="58" t="s">
        <v>59</v>
      </c>
      <c r="S61" s="21"/>
      <c r="T61" s="279"/>
      <c r="U61" s="276">
        <v>3.7</v>
      </c>
      <c r="V61" s="277">
        <v>4.2</v>
      </c>
      <c r="W61" s="276">
        <v>5.7</v>
      </c>
      <c r="X61" s="276">
        <v>50</v>
      </c>
      <c r="Y61" s="276">
        <f t="shared" si="26"/>
        <v>150</v>
      </c>
      <c r="Z61" s="276">
        <v>850</v>
      </c>
      <c r="AA61" s="279"/>
    </row>
    <row r="62" spans="1:27">
      <c r="A62" s="260"/>
      <c r="B62" s="67" t="s">
        <v>279</v>
      </c>
      <c r="C62" s="52" t="s">
        <v>105</v>
      </c>
      <c r="D62" s="52">
        <v>53840</v>
      </c>
      <c r="E62" s="52">
        <v>53532</v>
      </c>
      <c r="F62" s="52">
        <f>IF((D62&gt;E62),(D62-E62),(0))/1</f>
        <v>308</v>
      </c>
      <c r="G62" s="53">
        <f t="shared" si="0"/>
        <v>370</v>
      </c>
      <c r="H62" s="54">
        <f t="shared" si="1"/>
        <v>208</v>
      </c>
      <c r="I62" s="55">
        <f t="shared" si="12"/>
        <v>420</v>
      </c>
      <c r="J62" s="56">
        <f t="shared" si="5"/>
        <v>108</v>
      </c>
      <c r="K62" s="53">
        <f t="shared" si="2"/>
        <v>615.6</v>
      </c>
      <c r="L62" s="53">
        <f>(G62+I62+K62)*1</f>
        <v>1405.6</v>
      </c>
      <c r="M62" s="53">
        <f t="shared" si="7"/>
        <v>1405.6</v>
      </c>
      <c r="N62" s="57">
        <f t="shared" si="8"/>
        <v>150</v>
      </c>
      <c r="O62" s="53">
        <f t="shared" si="9"/>
        <v>0</v>
      </c>
      <c r="P62" s="53">
        <v>0</v>
      </c>
      <c r="Q62" s="53">
        <f t="shared" si="25"/>
        <v>1555.6</v>
      </c>
      <c r="R62" s="58" t="s">
        <v>59</v>
      </c>
      <c r="S62" s="21"/>
      <c r="T62" s="279"/>
      <c r="U62" s="276">
        <v>3.7</v>
      </c>
      <c r="V62" s="277">
        <v>4.2</v>
      </c>
      <c r="W62" s="276">
        <v>5.7</v>
      </c>
      <c r="X62" s="276">
        <v>50</v>
      </c>
      <c r="Y62" s="276">
        <f t="shared" si="26"/>
        <v>150</v>
      </c>
      <c r="Z62" s="276">
        <v>850</v>
      </c>
      <c r="AA62" s="279"/>
    </row>
    <row r="63" spans="1:27">
      <c r="A63" s="260"/>
      <c r="B63" s="67" t="s">
        <v>106</v>
      </c>
      <c r="C63" s="52" t="s">
        <v>107</v>
      </c>
      <c r="D63" s="52">
        <v>67959</v>
      </c>
      <c r="E63" s="52">
        <v>67631</v>
      </c>
      <c r="F63" s="52">
        <f>IF((D63&gt;E63),(D63-E63),(0))/1</f>
        <v>328</v>
      </c>
      <c r="G63" s="53">
        <f t="shared" si="0"/>
        <v>370</v>
      </c>
      <c r="H63" s="54">
        <f t="shared" si="1"/>
        <v>228</v>
      </c>
      <c r="I63" s="55">
        <f t="shared" si="12"/>
        <v>420</v>
      </c>
      <c r="J63" s="56">
        <f t="shared" si="5"/>
        <v>128</v>
      </c>
      <c r="K63" s="53">
        <f t="shared" si="2"/>
        <v>729.6</v>
      </c>
      <c r="L63" s="53">
        <f>(G63+I63+K63)*1</f>
        <v>1519.6</v>
      </c>
      <c r="M63" s="53">
        <f t="shared" si="7"/>
        <v>1519.6</v>
      </c>
      <c r="N63" s="57">
        <f t="shared" si="8"/>
        <v>150</v>
      </c>
      <c r="O63" s="53">
        <f t="shared" si="9"/>
        <v>0</v>
      </c>
      <c r="P63" s="53">
        <v>0</v>
      </c>
      <c r="Q63" s="53">
        <f t="shared" si="25"/>
        <v>1669.6</v>
      </c>
      <c r="R63" s="58" t="s">
        <v>59</v>
      </c>
      <c r="S63" s="21"/>
      <c r="T63" s="279"/>
      <c r="U63" s="276">
        <v>3.7</v>
      </c>
      <c r="V63" s="277">
        <v>4.2</v>
      </c>
      <c r="W63" s="276">
        <v>5.7</v>
      </c>
      <c r="X63" s="276">
        <v>50</v>
      </c>
      <c r="Y63" s="276">
        <f t="shared" si="26"/>
        <v>150</v>
      </c>
      <c r="Z63" s="276">
        <v>850</v>
      </c>
      <c r="AA63" s="279"/>
    </row>
    <row r="64" spans="1:27">
      <c r="A64" s="260"/>
      <c r="B64" s="195" t="s">
        <v>302</v>
      </c>
      <c r="C64" s="52" t="s">
        <v>108</v>
      </c>
      <c r="D64" s="52">
        <v>43537</v>
      </c>
      <c r="E64" s="52">
        <v>43365</v>
      </c>
      <c r="F64" s="52">
        <f t="shared" si="29"/>
        <v>172</v>
      </c>
      <c r="G64" s="53">
        <f t="shared" si="0"/>
        <v>370</v>
      </c>
      <c r="H64" s="54">
        <f t="shared" si="1"/>
        <v>72</v>
      </c>
      <c r="I64" s="55">
        <f t="shared" si="12"/>
        <v>302.40000000000003</v>
      </c>
      <c r="J64" s="56">
        <f t="shared" si="5"/>
        <v>0</v>
      </c>
      <c r="K64" s="53">
        <f t="shared" si="2"/>
        <v>0</v>
      </c>
      <c r="L64" s="53">
        <f t="shared" si="30"/>
        <v>672.40000000000009</v>
      </c>
      <c r="M64" s="53">
        <f t="shared" si="7"/>
        <v>672.40000000000009</v>
      </c>
      <c r="N64" s="57">
        <f t="shared" si="8"/>
        <v>150</v>
      </c>
      <c r="O64" s="53">
        <f t="shared" si="9"/>
        <v>0</v>
      </c>
      <c r="P64" s="53">
        <v>0</v>
      </c>
      <c r="Q64" s="53">
        <f t="shared" si="25"/>
        <v>822.40000000000009</v>
      </c>
      <c r="R64" s="58" t="s">
        <v>59</v>
      </c>
      <c r="S64" s="21"/>
      <c r="T64" s="279"/>
      <c r="U64" s="276">
        <v>3.7</v>
      </c>
      <c r="V64" s="277">
        <v>4.2</v>
      </c>
      <c r="W64" s="276">
        <v>5.7</v>
      </c>
      <c r="X64" s="276">
        <v>50</v>
      </c>
      <c r="Y64" s="276">
        <f t="shared" si="26"/>
        <v>150</v>
      </c>
      <c r="Z64" s="276">
        <v>850</v>
      </c>
      <c r="AA64" s="279"/>
    </row>
    <row r="65" spans="1:27">
      <c r="A65" s="260"/>
      <c r="B65" s="67" t="s">
        <v>109</v>
      </c>
      <c r="C65" s="52" t="s">
        <v>110</v>
      </c>
      <c r="D65" s="52">
        <v>19072</v>
      </c>
      <c r="E65" s="52">
        <v>19072</v>
      </c>
      <c r="F65" s="52">
        <f>IF((D65&gt;E65),(D65-E65),(0))/1</f>
        <v>0</v>
      </c>
      <c r="G65" s="53">
        <f t="shared" si="0"/>
        <v>0</v>
      </c>
      <c r="H65" s="54">
        <f t="shared" si="1"/>
        <v>0</v>
      </c>
      <c r="I65" s="55">
        <f t="shared" si="12"/>
        <v>0</v>
      </c>
      <c r="J65" s="56">
        <f t="shared" si="5"/>
        <v>0</v>
      </c>
      <c r="K65" s="53">
        <f t="shared" si="2"/>
        <v>0</v>
      </c>
      <c r="L65" s="53">
        <f>(G65+I65+K65)*1</f>
        <v>0</v>
      </c>
      <c r="M65" s="53">
        <f t="shared" si="7"/>
        <v>0</v>
      </c>
      <c r="N65" s="57">
        <f t="shared" si="8"/>
        <v>150</v>
      </c>
      <c r="O65" s="53">
        <f t="shared" si="9"/>
        <v>150</v>
      </c>
      <c r="P65" s="53">
        <v>0</v>
      </c>
      <c r="Q65" s="53">
        <f t="shared" si="25"/>
        <v>150</v>
      </c>
      <c r="R65" s="58" t="s">
        <v>59</v>
      </c>
      <c r="S65" s="21"/>
      <c r="T65" s="279"/>
      <c r="U65" s="276">
        <v>3.7</v>
      </c>
      <c r="V65" s="277">
        <v>4.2</v>
      </c>
      <c r="W65" s="276">
        <v>5.7</v>
      </c>
      <c r="X65" s="276">
        <v>50</v>
      </c>
      <c r="Y65" s="276">
        <f t="shared" si="26"/>
        <v>150</v>
      </c>
      <c r="Z65" s="276">
        <v>850</v>
      </c>
      <c r="AA65" s="279"/>
    </row>
    <row r="66" spans="1:27">
      <c r="A66" s="260"/>
      <c r="B66" s="67" t="s">
        <v>111</v>
      </c>
      <c r="C66" s="52" t="s">
        <v>112</v>
      </c>
      <c r="D66" s="52">
        <v>47948</v>
      </c>
      <c r="E66" s="52">
        <v>47610</v>
      </c>
      <c r="F66" s="52">
        <f>IF((D66&gt;E66),(D66-E66),(0))/1</f>
        <v>338</v>
      </c>
      <c r="G66" s="53">
        <f t="shared" si="0"/>
        <v>370</v>
      </c>
      <c r="H66" s="54">
        <f t="shared" si="1"/>
        <v>238</v>
      </c>
      <c r="I66" s="55">
        <f t="shared" si="12"/>
        <v>420</v>
      </c>
      <c r="J66" s="56">
        <f t="shared" si="5"/>
        <v>138</v>
      </c>
      <c r="K66" s="53">
        <f t="shared" si="2"/>
        <v>786.6</v>
      </c>
      <c r="L66" s="53">
        <f>(G66+I66+K66)*1</f>
        <v>1576.6</v>
      </c>
      <c r="M66" s="53">
        <f t="shared" si="7"/>
        <v>1576.6</v>
      </c>
      <c r="N66" s="57">
        <f t="shared" si="8"/>
        <v>150</v>
      </c>
      <c r="O66" s="53">
        <f t="shared" si="9"/>
        <v>0</v>
      </c>
      <c r="P66" s="53">
        <v>0</v>
      </c>
      <c r="Q66" s="53">
        <f t="shared" si="25"/>
        <v>1726.6</v>
      </c>
      <c r="R66" s="58" t="s">
        <v>59</v>
      </c>
      <c r="S66" s="21"/>
      <c r="T66" s="279"/>
      <c r="U66" s="276">
        <v>3.7</v>
      </c>
      <c r="V66" s="277">
        <v>4.2</v>
      </c>
      <c r="W66" s="276">
        <v>5.7</v>
      </c>
      <c r="X66" s="276">
        <v>50</v>
      </c>
      <c r="Y66" s="276">
        <f t="shared" si="26"/>
        <v>150</v>
      </c>
      <c r="Z66" s="276">
        <v>850</v>
      </c>
      <c r="AA66" s="279"/>
    </row>
    <row r="67" spans="1:27">
      <c r="A67" s="260"/>
      <c r="B67" s="67" t="s">
        <v>273</v>
      </c>
      <c r="C67" s="52" t="s">
        <v>113</v>
      </c>
      <c r="D67" s="52">
        <v>83393</v>
      </c>
      <c r="E67" s="52">
        <v>83306</v>
      </c>
      <c r="F67" s="52">
        <f t="shared" si="24"/>
        <v>87</v>
      </c>
      <c r="G67" s="53">
        <f t="shared" si="0"/>
        <v>321.90000000000003</v>
      </c>
      <c r="H67" s="54">
        <f t="shared" si="1"/>
        <v>0</v>
      </c>
      <c r="I67" s="55">
        <f t="shared" si="12"/>
        <v>0</v>
      </c>
      <c r="J67" s="56">
        <f t="shared" si="5"/>
        <v>0</v>
      </c>
      <c r="K67" s="53">
        <f t="shared" si="2"/>
        <v>0</v>
      </c>
      <c r="L67" s="53">
        <f t="shared" si="6"/>
        <v>321.90000000000003</v>
      </c>
      <c r="M67" s="53">
        <f t="shared" si="7"/>
        <v>321.90000000000003</v>
      </c>
      <c r="N67" s="57">
        <f t="shared" si="8"/>
        <v>150</v>
      </c>
      <c r="O67" s="53">
        <f t="shared" si="9"/>
        <v>0</v>
      </c>
      <c r="P67" s="53">
        <v>0</v>
      </c>
      <c r="Q67" s="53">
        <f t="shared" si="25"/>
        <v>471.90000000000003</v>
      </c>
      <c r="R67" s="58" t="s">
        <v>59</v>
      </c>
      <c r="S67" s="21"/>
      <c r="T67" s="279"/>
      <c r="U67" s="276">
        <v>3.7</v>
      </c>
      <c r="V67" s="277">
        <v>4.2</v>
      </c>
      <c r="W67" s="276">
        <v>5.7</v>
      </c>
      <c r="X67" s="276">
        <v>50</v>
      </c>
      <c r="Y67" s="276">
        <f t="shared" si="26"/>
        <v>150</v>
      </c>
      <c r="Z67" s="276">
        <v>850</v>
      </c>
      <c r="AA67" s="279"/>
    </row>
    <row r="68" spans="1:27">
      <c r="A68" s="260"/>
      <c r="B68" s="249" t="s">
        <v>303</v>
      </c>
      <c r="C68" s="52" t="s">
        <v>114</v>
      </c>
      <c r="D68" s="52">
        <v>1984</v>
      </c>
      <c r="E68" s="52">
        <v>1355</v>
      </c>
      <c r="F68" s="52">
        <f>IF((D68&gt;E68),(D68-E68),(0))/1</f>
        <v>629</v>
      </c>
      <c r="G68" s="237">
        <f t="shared" si="0"/>
        <v>370</v>
      </c>
      <c r="H68" s="238">
        <f t="shared" si="1"/>
        <v>529</v>
      </c>
      <c r="I68" s="239">
        <f t="shared" si="12"/>
        <v>420</v>
      </c>
      <c r="J68" s="240">
        <f t="shared" si="5"/>
        <v>429</v>
      </c>
      <c r="K68" s="237">
        <f t="shared" si="2"/>
        <v>2445.3000000000002</v>
      </c>
      <c r="L68" s="61">
        <f>(G68+I68+K68)*1</f>
        <v>3235.3</v>
      </c>
      <c r="M68" s="61">
        <f t="shared" si="7"/>
        <v>3235.3</v>
      </c>
      <c r="N68" s="65">
        <f t="shared" si="8"/>
        <v>150</v>
      </c>
      <c r="O68" s="61">
        <f t="shared" si="9"/>
        <v>0</v>
      </c>
      <c r="P68" s="61">
        <v>0</v>
      </c>
      <c r="Q68" s="61">
        <f t="shared" si="25"/>
        <v>3385.3</v>
      </c>
      <c r="R68" s="174" t="s">
        <v>307</v>
      </c>
      <c r="S68" s="21"/>
      <c r="T68" s="279"/>
      <c r="U68" s="276">
        <v>3.7</v>
      </c>
      <c r="V68" s="277">
        <v>4.2</v>
      </c>
      <c r="W68" s="276">
        <v>5.7</v>
      </c>
      <c r="X68" s="276">
        <v>50</v>
      </c>
      <c r="Y68" s="276">
        <f t="shared" si="26"/>
        <v>150</v>
      </c>
      <c r="Z68" s="276">
        <v>850</v>
      </c>
      <c r="AA68" s="279"/>
    </row>
    <row r="69" spans="1:27">
      <c r="A69" s="260"/>
      <c r="B69" s="67" t="s">
        <v>115</v>
      </c>
      <c r="C69" s="52" t="s">
        <v>116</v>
      </c>
      <c r="D69" s="59">
        <v>26968</v>
      </c>
      <c r="E69" s="59">
        <v>26759</v>
      </c>
      <c r="F69" s="52">
        <f t="shared" si="24"/>
        <v>209</v>
      </c>
      <c r="G69" s="53">
        <f t="shared" si="0"/>
        <v>370</v>
      </c>
      <c r="H69" s="54">
        <f t="shared" si="1"/>
        <v>109</v>
      </c>
      <c r="I69" s="55">
        <f t="shared" si="12"/>
        <v>420</v>
      </c>
      <c r="J69" s="56">
        <f t="shared" si="5"/>
        <v>9</v>
      </c>
      <c r="K69" s="53">
        <f t="shared" si="2"/>
        <v>51.300000000000004</v>
      </c>
      <c r="L69" s="53">
        <f t="shared" si="6"/>
        <v>841.3</v>
      </c>
      <c r="M69" s="53">
        <f t="shared" si="7"/>
        <v>841.3</v>
      </c>
      <c r="N69" s="57">
        <f t="shared" si="8"/>
        <v>150</v>
      </c>
      <c r="O69" s="53">
        <f t="shared" si="9"/>
        <v>0</v>
      </c>
      <c r="P69" s="53">
        <v>0</v>
      </c>
      <c r="Q69" s="53">
        <f t="shared" si="25"/>
        <v>991.3</v>
      </c>
      <c r="R69" s="58" t="s">
        <v>59</v>
      </c>
      <c r="S69" s="21"/>
      <c r="T69" s="279"/>
      <c r="U69" s="276">
        <v>3.7</v>
      </c>
      <c r="V69" s="277">
        <v>4.2</v>
      </c>
      <c r="W69" s="276">
        <v>5.7</v>
      </c>
      <c r="X69" s="276">
        <v>50</v>
      </c>
      <c r="Y69" s="276">
        <f t="shared" si="26"/>
        <v>150</v>
      </c>
      <c r="Z69" s="276">
        <v>850</v>
      </c>
      <c r="AA69" s="279"/>
    </row>
    <row r="70" spans="1:27">
      <c r="A70" s="260"/>
      <c r="B70" s="67" t="s">
        <v>117</v>
      </c>
      <c r="C70" s="52" t="s">
        <v>118</v>
      </c>
      <c r="D70" s="59">
        <v>29940</v>
      </c>
      <c r="E70" s="59">
        <v>29880</v>
      </c>
      <c r="F70" s="52">
        <f>IF((D70&gt;E70),(D70-E70),(0))/1</f>
        <v>60</v>
      </c>
      <c r="G70" s="53">
        <f t="shared" si="0"/>
        <v>222</v>
      </c>
      <c r="H70" s="54">
        <f t="shared" si="1"/>
        <v>0</v>
      </c>
      <c r="I70" s="55">
        <f t="shared" si="12"/>
        <v>0</v>
      </c>
      <c r="J70" s="56">
        <f t="shared" si="5"/>
        <v>0</v>
      </c>
      <c r="K70" s="53">
        <f t="shared" si="2"/>
        <v>0</v>
      </c>
      <c r="L70" s="53">
        <f>(G70+I70+K70)*1</f>
        <v>222</v>
      </c>
      <c r="M70" s="53">
        <f t="shared" si="7"/>
        <v>222</v>
      </c>
      <c r="N70" s="57">
        <f t="shared" si="8"/>
        <v>150</v>
      </c>
      <c r="O70" s="53">
        <f t="shared" si="9"/>
        <v>0</v>
      </c>
      <c r="P70" s="53">
        <v>0</v>
      </c>
      <c r="Q70" s="53">
        <f t="shared" si="25"/>
        <v>372</v>
      </c>
      <c r="R70" s="58" t="s">
        <v>59</v>
      </c>
      <c r="S70" s="21"/>
      <c r="T70" s="279"/>
      <c r="U70" s="276">
        <v>3.7</v>
      </c>
      <c r="V70" s="277">
        <v>4.2</v>
      </c>
      <c r="W70" s="276">
        <v>5.7</v>
      </c>
      <c r="X70" s="276">
        <v>50</v>
      </c>
      <c r="Y70" s="276">
        <f t="shared" si="26"/>
        <v>150</v>
      </c>
      <c r="Z70" s="276">
        <v>850</v>
      </c>
      <c r="AA70" s="279"/>
    </row>
    <row r="71" spans="1:27" ht="15" customHeight="1">
      <c r="A71" s="260"/>
      <c r="B71" s="234" t="s">
        <v>309</v>
      </c>
      <c r="C71" s="52" t="s">
        <v>119</v>
      </c>
      <c r="D71" s="52">
        <v>18143</v>
      </c>
      <c r="E71" s="52">
        <v>17704</v>
      </c>
      <c r="F71" s="52">
        <f t="shared" si="24"/>
        <v>439</v>
      </c>
      <c r="G71" s="53">
        <f t="shared" si="0"/>
        <v>370</v>
      </c>
      <c r="H71" s="54">
        <f t="shared" si="1"/>
        <v>339</v>
      </c>
      <c r="I71" s="55">
        <f t="shared" si="12"/>
        <v>420</v>
      </c>
      <c r="J71" s="56">
        <f t="shared" si="5"/>
        <v>239</v>
      </c>
      <c r="K71" s="53">
        <f t="shared" si="2"/>
        <v>1362.3</v>
      </c>
      <c r="L71" s="53">
        <f t="shared" si="6"/>
        <v>2152.3000000000002</v>
      </c>
      <c r="M71" s="53">
        <f>L71*50%</f>
        <v>1076.1500000000001</v>
      </c>
      <c r="N71" s="57">
        <f>IF((Y71&gt;0),Y71,130)*50%</f>
        <v>75</v>
      </c>
      <c r="O71" s="53">
        <f t="shared" si="9"/>
        <v>0</v>
      </c>
      <c r="P71" s="53">
        <v>0</v>
      </c>
      <c r="Q71" s="53">
        <f t="shared" si="25"/>
        <v>1151.1500000000001</v>
      </c>
      <c r="R71" s="58" t="s">
        <v>59</v>
      </c>
      <c r="S71" s="21"/>
      <c r="T71" s="279"/>
      <c r="U71" s="276">
        <v>3.7</v>
      </c>
      <c r="V71" s="277">
        <v>4.2</v>
      </c>
      <c r="W71" s="276">
        <v>5.7</v>
      </c>
      <c r="X71" s="276">
        <v>50</v>
      </c>
      <c r="Y71" s="276">
        <f t="shared" si="26"/>
        <v>150</v>
      </c>
      <c r="Z71" s="276">
        <v>850</v>
      </c>
      <c r="AA71" s="279"/>
    </row>
    <row r="72" spans="1:27">
      <c r="A72" s="260"/>
      <c r="B72" s="183" t="s">
        <v>141</v>
      </c>
      <c r="C72" s="52" t="s">
        <v>120</v>
      </c>
      <c r="D72" s="52">
        <v>29029</v>
      </c>
      <c r="E72" s="52">
        <v>28844</v>
      </c>
      <c r="F72" s="52">
        <f t="shared" si="24"/>
        <v>185</v>
      </c>
      <c r="G72" s="53">
        <f t="shared" si="0"/>
        <v>370</v>
      </c>
      <c r="H72" s="54">
        <f t="shared" si="1"/>
        <v>85</v>
      </c>
      <c r="I72" s="55">
        <f t="shared" si="12"/>
        <v>357</v>
      </c>
      <c r="J72" s="56">
        <f t="shared" si="5"/>
        <v>0</v>
      </c>
      <c r="K72" s="53">
        <f t="shared" si="2"/>
        <v>0</v>
      </c>
      <c r="L72" s="53">
        <f t="shared" si="6"/>
        <v>727</v>
      </c>
      <c r="M72" s="53">
        <f t="shared" si="7"/>
        <v>727</v>
      </c>
      <c r="N72" s="57">
        <f t="shared" si="8"/>
        <v>150</v>
      </c>
      <c r="O72" s="53">
        <f t="shared" si="9"/>
        <v>0</v>
      </c>
      <c r="P72" s="53">
        <v>0</v>
      </c>
      <c r="Q72" s="53">
        <f t="shared" si="25"/>
        <v>877</v>
      </c>
      <c r="R72" s="58" t="s">
        <v>59</v>
      </c>
      <c r="S72" s="21"/>
      <c r="T72" s="279"/>
      <c r="U72" s="276">
        <v>3.7</v>
      </c>
      <c r="V72" s="277">
        <v>4.2</v>
      </c>
      <c r="W72" s="276">
        <v>5.7</v>
      </c>
      <c r="X72" s="276">
        <v>50</v>
      </c>
      <c r="Y72" s="276">
        <f t="shared" si="26"/>
        <v>150</v>
      </c>
      <c r="Z72" s="276">
        <v>850</v>
      </c>
      <c r="AA72" s="279"/>
    </row>
    <row r="73" spans="1:27">
      <c r="A73" s="260"/>
      <c r="B73" s="67" t="s">
        <v>121</v>
      </c>
      <c r="C73" s="52" t="s">
        <v>122</v>
      </c>
      <c r="D73" s="52">
        <v>42730</v>
      </c>
      <c r="E73" s="52">
        <v>42415</v>
      </c>
      <c r="F73" s="52">
        <f t="shared" si="24"/>
        <v>315</v>
      </c>
      <c r="G73" s="53">
        <f t="shared" ref="G73:G84" si="31">IF((F73&gt;100),(100*U73), (F73*U73))</f>
        <v>370</v>
      </c>
      <c r="H73" s="54">
        <f t="shared" ref="H73:H84" si="32">IF((F73&gt;100),(F73-100),(0))</f>
        <v>215</v>
      </c>
      <c r="I73" s="55">
        <f t="shared" ref="I73:I84" si="33">IF((H73&gt;100),(100*V73),(H73*V73))</f>
        <v>420</v>
      </c>
      <c r="J73" s="56">
        <f t="shared" si="5"/>
        <v>115</v>
      </c>
      <c r="K73" s="53">
        <f t="shared" ref="K73:K84" si="34">IF((J73&gt;0),(J73*W73),(0))</f>
        <v>655.5</v>
      </c>
      <c r="L73" s="53">
        <f t="shared" si="6"/>
        <v>1445.5</v>
      </c>
      <c r="M73" s="53">
        <f t="shared" si="7"/>
        <v>1445.5</v>
      </c>
      <c r="N73" s="57">
        <f t="shared" si="8"/>
        <v>150</v>
      </c>
      <c r="O73" s="53">
        <f t="shared" si="9"/>
        <v>0</v>
      </c>
      <c r="P73" s="53">
        <v>0</v>
      </c>
      <c r="Q73" s="53">
        <f t="shared" si="25"/>
        <v>1595.5</v>
      </c>
      <c r="R73" s="58" t="s">
        <v>59</v>
      </c>
      <c r="S73" s="21"/>
      <c r="T73" s="279"/>
      <c r="U73" s="276">
        <v>3.7</v>
      </c>
      <c r="V73" s="277">
        <v>4.2</v>
      </c>
      <c r="W73" s="276">
        <v>5.7</v>
      </c>
      <c r="X73" s="276">
        <v>50</v>
      </c>
      <c r="Y73" s="276">
        <f t="shared" si="26"/>
        <v>150</v>
      </c>
      <c r="Z73" s="276">
        <v>850</v>
      </c>
      <c r="AA73" s="279"/>
    </row>
    <row r="74" spans="1:27">
      <c r="A74" s="33"/>
      <c r="B74" s="33"/>
      <c r="C74" s="33"/>
      <c r="D74" s="33"/>
      <c r="E74" s="33"/>
      <c r="F74" s="26"/>
      <c r="G74" s="23"/>
      <c r="H74" s="27"/>
      <c r="I74" s="28"/>
      <c r="J74" s="29"/>
      <c r="K74" s="23"/>
      <c r="L74" s="23"/>
      <c r="M74" s="23"/>
      <c r="N74" s="30"/>
      <c r="O74" s="23"/>
      <c r="P74" s="23"/>
      <c r="Q74" s="23"/>
      <c r="R74" s="32"/>
      <c r="S74" s="21"/>
      <c r="T74" s="279"/>
      <c r="U74" s="276"/>
      <c r="V74" s="277"/>
      <c r="W74" s="276"/>
      <c r="X74" s="276"/>
      <c r="Y74" s="276"/>
      <c r="Z74" s="276"/>
      <c r="AA74" s="279"/>
    </row>
    <row r="75" spans="1:27">
      <c r="A75" s="33"/>
      <c r="B75" s="33"/>
      <c r="C75" s="33"/>
      <c r="D75" s="33"/>
      <c r="E75" s="33"/>
      <c r="F75" s="26"/>
      <c r="G75" s="23"/>
      <c r="H75" s="27"/>
      <c r="I75" s="28"/>
      <c r="J75" s="29"/>
      <c r="K75" s="23"/>
      <c r="L75" s="23"/>
      <c r="M75" s="23"/>
      <c r="N75" s="30"/>
      <c r="O75" s="23"/>
      <c r="P75" s="23"/>
      <c r="Q75" s="31"/>
      <c r="R75" s="32"/>
      <c r="S75" s="21"/>
      <c r="T75" s="279"/>
      <c r="U75" s="276"/>
      <c r="V75" s="277"/>
      <c r="W75" s="276"/>
      <c r="X75" s="276"/>
      <c r="Y75" s="276"/>
      <c r="Z75" s="276"/>
      <c r="AA75" s="279"/>
    </row>
    <row r="76" spans="1:27">
      <c r="A76" s="33"/>
      <c r="B76" s="33"/>
      <c r="C76" s="33"/>
      <c r="D76" s="33"/>
      <c r="E76" s="33"/>
      <c r="F76" s="26"/>
      <c r="G76" s="23"/>
      <c r="H76" s="27"/>
      <c r="I76" s="28"/>
      <c r="J76" s="29"/>
      <c r="K76" s="23"/>
      <c r="L76" s="23"/>
      <c r="M76" s="23"/>
      <c r="N76" s="30"/>
      <c r="O76" s="23"/>
      <c r="P76" s="23"/>
      <c r="Q76" s="23"/>
      <c r="R76" s="32"/>
      <c r="S76" s="21"/>
      <c r="T76" s="279"/>
      <c r="U76" s="276"/>
      <c r="V76" s="277"/>
      <c r="W76" s="276"/>
      <c r="X76" s="276"/>
      <c r="Y76" s="276"/>
      <c r="Z76" s="276"/>
      <c r="AA76" s="279"/>
    </row>
    <row r="77" spans="1:27">
      <c r="A77" s="33"/>
      <c r="B77" s="33"/>
      <c r="C77" s="33"/>
      <c r="D77" s="33"/>
      <c r="E77" s="33"/>
      <c r="F77" s="26"/>
      <c r="G77" s="23"/>
      <c r="H77" s="27"/>
      <c r="I77" s="28"/>
      <c r="J77" s="29"/>
      <c r="K77" s="23"/>
      <c r="L77" s="23"/>
      <c r="M77" s="23"/>
      <c r="N77" s="30"/>
      <c r="O77" s="23"/>
      <c r="P77" s="23"/>
      <c r="Q77" s="23"/>
      <c r="R77" s="32"/>
      <c r="S77" s="21"/>
      <c r="T77" s="279"/>
      <c r="U77" s="276"/>
      <c r="V77" s="277"/>
      <c r="W77" s="276"/>
      <c r="X77" s="276"/>
      <c r="Y77" s="276"/>
      <c r="Z77" s="276"/>
      <c r="AA77" s="279"/>
    </row>
    <row r="78" spans="1:27">
      <c r="A78" s="33"/>
      <c r="B78" s="33"/>
      <c r="C78" s="33"/>
      <c r="D78" s="33"/>
      <c r="E78" s="33"/>
      <c r="F78" s="26"/>
      <c r="G78" s="23"/>
      <c r="H78" s="27"/>
      <c r="I78" s="28"/>
      <c r="J78" s="29"/>
      <c r="K78" s="23"/>
      <c r="L78" s="23"/>
      <c r="M78" s="23"/>
      <c r="N78" s="30"/>
      <c r="O78" s="23"/>
      <c r="P78" s="23"/>
      <c r="Q78" s="23"/>
      <c r="R78" s="32"/>
      <c r="S78" s="21"/>
      <c r="T78" s="279"/>
      <c r="U78" s="276"/>
      <c r="V78" s="277"/>
      <c r="W78" s="276"/>
      <c r="X78" s="276"/>
      <c r="Y78" s="276"/>
      <c r="Z78" s="276"/>
      <c r="AA78" s="279"/>
    </row>
    <row r="79" spans="1:27">
      <c r="A79" s="260" t="s">
        <v>133</v>
      </c>
      <c r="B79" s="95" t="s">
        <v>274</v>
      </c>
      <c r="C79" s="96" t="s">
        <v>124</v>
      </c>
      <c r="D79" s="52">
        <v>5155</v>
      </c>
      <c r="E79" s="52">
        <v>4744</v>
      </c>
      <c r="F79" s="52">
        <f t="shared" ref="F79:F83" si="35">IF((D79&gt;E79),(D79-E79),(0))/1</f>
        <v>411</v>
      </c>
      <c r="G79" s="53">
        <f t="shared" si="31"/>
        <v>370</v>
      </c>
      <c r="H79" s="54">
        <f t="shared" si="32"/>
        <v>311</v>
      </c>
      <c r="I79" s="55">
        <f t="shared" si="33"/>
        <v>420</v>
      </c>
      <c r="J79" s="56">
        <f t="shared" ref="J79:J84" si="36">IF((H79&gt;100),(H79-100),(0))</f>
        <v>211</v>
      </c>
      <c r="K79" s="53">
        <f t="shared" si="34"/>
        <v>1202.7</v>
      </c>
      <c r="L79" s="53">
        <f t="shared" ref="L79:L83" si="37">(G79+I79+K79)*1</f>
        <v>1992.7</v>
      </c>
      <c r="M79" s="53">
        <f t="shared" ref="M79:M84" si="38">L79</f>
        <v>1992.7</v>
      </c>
      <c r="N79" s="57">
        <f t="shared" ref="N79:N84" si="39">IF((Y79&gt;0),Y79,130)</f>
        <v>150</v>
      </c>
      <c r="O79" s="53">
        <f t="shared" ref="O79:O84" si="40">IF((F79&gt;0),0,(Y79))</f>
        <v>0</v>
      </c>
      <c r="P79" s="53">
        <v>0</v>
      </c>
      <c r="Q79" s="53">
        <f>IF((M79&gt;0),(M79+N79+P79),(Y79)+(P79))</f>
        <v>2142.6999999999998</v>
      </c>
      <c r="R79" s="58" t="s">
        <v>59</v>
      </c>
      <c r="S79" s="21"/>
      <c r="T79" s="279"/>
      <c r="U79" s="276">
        <v>3.7</v>
      </c>
      <c r="V79" s="277">
        <v>4.2</v>
      </c>
      <c r="W79" s="276">
        <v>5.7</v>
      </c>
      <c r="X79" s="276">
        <v>50</v>
      </c>
      <c r="Y79" s="276">
        <f>3*50</f>
        <v>150</v>
      </c>
      <c r="Z79" s="276">
        <v>850</v>
      </c>
      <c r="AA79" s="279"/>
    </row>
    <row r="80" spans="1:27">
      <c r="A80" s="260"/>
      <c r="B80" s="95" t="s">
        <v>125</v>
      </c>
      <c r="C80" s="96" t="s">
        <v>126</v>
      </c>
      <c r="D80" s="52">
        <v>2071</v>
      </c>
      <c r="E80" s="52">
        <v>1926</v>
      </c>
      <c r="F80" s="52">
        <f t="shared" si="35"/>
        <v>145</v>
      </c>
      <c r="G80" s="53">
        <f t="shared" si="31"/>
        <v>370</v>
      </c>
      <c r="H80" s="54">
        <f t="shared" si="32"/>
        <v>45</v>
      </c>
      <c r="I80" s="55">
        <f t="shared" si="33"/>
        <v>189</v>
      </c>
      <c r="J80" s="56">
        <f t="shared" si="36"/>
        <v>0</v>
      </c>
      <c r="K80" s="53">
        <f t="shared" si="34"/>
        <v>0</v>
      </c>
      <c r="L80" s="53">
        <f t="shared" si="37"/>
        <v>559</v>
      </c>
      <c r="M80" s="53">
        <f t="shared" si="38"/>
        <v>559</v>
      </c>
      <c r="N80" s="57">
        <f t="shared" si="39"/>
        <v>150</v>
      </c>
      <c r="O80" s="53">
        <f t="shared" si="40"/>
        <v>0</v>
      </c>
      <c r="P80" s="53">
        <v>0</v>
      </c>
      <c r="Q80" s="53">
        <f t="shared" ref="Q80:Q84" si="41">IF((M80&gt;0),(M80+N80+P80),(Y80)+(P80))</f>
        <v>709</v>
      </c>
      <c r="R80" s="58" t="s">
        <v>59</v>
      </c>
      <c r="S80" s="21"/>
      <c r="T80" s="279"/>
      <c r="U80" s="276">
        <v>3.7</v>
      </c>
      <c r="V80" s="277">
        <v>4.2</v>
      </c>
      <c r="W80" s="276">
        <v>5.7</v>
      </c>
      <c r="X80" s="276">
        <v>50</v>
      </c>
      <c r="Y80" s="276">
        <f t="shared" ref="Y80:Y84" si="42">3*50</f>
        <v>150</v>
      </c>
      <c r="Z80" s="276">
        <v>850</v>
      </c>
      <c r="AA80" s="279"/>
    </row>
    <row r="81" spans="1:27">
      <c r="A81" s="260"/>
      <c r="B81" s="95" t="s">
        <v>127</v>
      </c>
      <c r="C81" s="96" t="s">
        <v>128</v>
      </c>
      <c r="D81" s="59">
        <v>69239</v>
      </c>
      <c r="E81" s="59">
        <v>68872</v>
      </c>
      <c r="F81" s="52">
        <f>IF((D81&gt;E81),(D81-E81),(0))/1</f>
        <v>367</v>
      </c>
      <c r="G81" s="53">
        <f t="shared" si="31"/>
        <v>370</v>
      </c>
      <c r="H81" s="54">
        <f t="shared" si="32"/>
        <v>267</v>
      </c>
      <c r="I81" s="55">
        <f t="shared" si="33"/>
        <v>420</v>
      </c>
      <c r="J81" s="56">
        <f t="shared" si="36"/>
        <v>167</v>
      </c>
      <c r="K81" s="53">
        <f t="shared" si="34"/>
        <v>951.9</v>
      </c>
      <c r="L81" s="53">
        <f>(G81+I81+K81)*1</f>
        <v>1741.9</v>
      </c>
      <c r="M81" s="53">
        <f t="shared" si="38"/>
        <v>1741.9</v>
      </c>
      <c r="N81" s="57">
        <f t="shared" si="39"/>
        <v>150</v>
      </c>
      <c r="O81" s="53">
        <f t="shared" si="40"/>
        <v>0</v>
      </c>
      <c r="P81" s="53">
        <v>0</v>
      </c>
      <c r="Q81" s="53">
        <f t="shared" si="41"/>
        <v>1891.9</v>
      </c>
      <c r="R81" s="58" t="s">
        <v>59</v>
      </c>
      <c r="S81" s="21"/>
      <c r="T81" s="279"/>
      <c r="U81" s="276">
        <v>3.7</v>
      </c>
      <c r="V81" s="277">
        <v>4.2</v>
      </c>
      <c r="W81" s="276">
        <v>5.7</v>
      </c>
      <c r="X81" s="276">
        <v>50</v>
      </c>
      <c r="Y81" s="276">
        <f t="shared" si="42"/>
        <v>150</v>
      </c>
      <c r="Z81" s="276">
        <v>850</v>
      </c>
      <c r="AA81" s="279"/>
    </row>
    <row r="82" spans="1:27">
      <c r="A82" s="260"/>
      <c r="B82" s="95" t="s">
        <v>129</v>
      </c>
      <c r="C82" s="96" t="s">
        <v>130</v>
      </c>
      <c r="D82" s="52">
        <v>67812</v>
      </c>
      <c r="E82" s="52">
        <v>67631</v>
      </c>
      <c r="F82" s="52">
        <f t="shared" si="35"/>
        <v>181</v>
      </c>
      <c r="G82" s="53">
        <f t="shared" si="31"/>
        <v>370</v>
      </c>
      <c r="H82" s="54">
        <f t="shared" si="32"/>
        <v>81</v>
      </c>
      <c r="I82" s="55">
        <f t="shared" si="33"/>
        <v>340.2</v>
      </c>
      <c r="J82" s="56">
        <f t="shared" si="36"/>
        <v>0</v>
      </c>
      <c r="K82" s="53">
        <f t="shared" si="34"/>
        <v>0</v>
      </c>
      <c r="L82" s="53">
        <f t="shared" si="37"/>
        <v>710.2</v>
      </c>
      <c r="M82" s="53">
        <f t="shared" si="38"/>
        <v>710.2</v>
      </c>
      <c r="N82" s="57">
        <f t="shared" si="39"/>
        <v>150</v>
      </c>
      <c r="O82" s="53">
        <f t="shared" si="40"/>
        <v>0</v>
      </c>
      <c r="P82" s="53">
        <v>0</v>
      </c>
      <c r="Q82" s="53">
        <f t="shared" si="41"/>
        <v>860.2</v>
      </c>
      <c r="R82" s="58" t="s">
        <v>59</v>
      </c>
      <c r="S82" s="21"/>
      <c r="T82" s="279"/>
      <c r="U82" s="276">
        <v>3.7</v>
      </c>
      <c r="V82" s="277">
        <v>4.2</v>
      </c>
      <c r="W82" s="276">
        <v>5.7</v>
      </c>
      <c r="X82" s="276">
        <v>50</v>
      </c>
      <c r="Y82" s="276">
        <f t="shared" si="42"/>
        <v>150</v>
      </c>
      <c r="Z82" s="276">
        <v>850</v>
      </c>
      <c r="AA82" s="279"/>
    </row>
    <row r="83" spans="1:27">
      <c r="A83" s="260"/>
      <c r="B83" s="95" t="s">
        <v>123</v>
      </c>
      <c r="C83" s="96" t="s">
        <v>131</v>
      </c>
      <c r="D83" s="60">
        <v>20125</v>
      </c>
      <c r="E83" s="60"/>
      <c r="F83" s="60">
        <f t="shared" si="35"/>
        <v>20125</v>
      </c>
      <c r="G83" s="61">
        <f t="shared" si="31"/>
        <v>370</v>
      </c>
      <c r="H83" s="62">
        <f t="shared" si="32"/>
        <v>20025</v>
      </c>
      <c r="I83" s="63">
        <f t="shared" si="33"/>
        <v>420</v>
      </c>
      <c r="J83" s="64">
        <f t="shared" si="36"/>
        <v>19925</v>
      </c>
      <c r="K83" s="61">
        <f t="shared" si="34"/>
        <v>113572.5</v>
      </c>
      <c r="L83" s="61">
        <f t="shared" si="37"/>
        <v>114362.5</v>
      </c>
      <c r="M83" s="61">
        <f t="shared" si="38"/>
        <v>114362.5</v>
      </c>
      <c r="N83" s="65">
        <f t="shared" si="39"/>
        <v>150</v>
      </c>
      <c r="O83" s="61">
        <f t="shared" si="40"/>
        <v>0</v>
      </c>
      <c r="P83" s="61"/>
      <c r="Q83" s="61">
        <f t="shared" si="41"/>
        <v>114512.5</v>
      </c>
      <c r="R83" s="58" t="s">
        <v>59</v>
      </c>
      <c r="S83" s="21"/>
      <c r="T83" s="279"/>
      <c r="U83" s="276">
        <v>3.7</v>
      </c>
      <c r="V83" s="277">
        <v>4.2</v>
      </c>
      <c r="W83" s="276">
        <v>5.7</v>
      </c>
      <c r="X83" s="276">
        <v>50</v>
      </c>
      <c r="Y83" s="276">
        <f t="shared" si="42"/>
        <v>150</v>
      </c>
      <c r="Z83" s="276">
        <v>850</v>
      </c>
      <c r="AA83" s="279"/>
    </row>
    <row r="84" spans="1:27">
      <c r="A84" s="260"/>
      <c r="B84" s="95" t="s">
        <v>275</v>
      </c>
      <c r="C84" s="96" t="s">
        <v>132</v>
      </c>
      <c r="D84" s="52">
        <v>20125</v>
      </c>
      <c r="E84" s="52">
        <v>19688</v>
      </c>
      <c r="F84" s="52">
        <f>IF((D84&gt;E84),(D84-E84),(0))/1</f>
        <v>437</v>
      </c>
      <c r="G84" s="53">
        <f t="shared" si="31"/>
        <v>370</v>
      </c>
      <c r="H84" s="54">
        <f t="shared" si="32"/>
        <v>337</v>
      </c>
      <c r="I84" s="55">
        <f t="shared" si="33"/>
        <v>420</v>
      </c>
      <c r="J84" s="56">
        <f t="shared" si="36"/>
        <v>237</v>
      </c>
      <c r="K84" s="53">
        <f t="shared" si="34"/>
        <v>1350.9</v>
      </c>
      <c r="L84" s="53">
        <f>(G84+I84+K84)*1</f>
        <v>2140.9</v>
      </c>
      <c r="M84" s="53">
        <f t="shared" si="38"/>
        <v>2140.9</v>
      </c>
      <c r="N84" s="57">
        <f t="shared" si="39"/>
        <v>150</v>
      </c>
      <c r="O84" s="53">
        <f t="shared" si="40"/>
        <v>0</v>
      </c>
      <c r="P84" s="53">
        <v>0</v>
      </c>
      <c r="Q84" s="53">
        <f t="shared" si="41"/>
        <v>2290.9</v>
      </c>
      <c r="R84" s="58" t="s">
        <v>59</v>
      </c>
      <c r="S84" s="21"/>
      <c r="T84" s="279"/>
      <c r="U84" s="276">
        <v>3.7</v>
      </c>
      <c r="V84" s="277">
        <v>4.2</v>
      </c>
      <c r="W84" s="276">
        <v>5.7</v>
      </c>
      <c r="X84" s="276">
        <v>50</v>
      </c>
      <c r="Y84" s="276">
        <f t="shared" si="42"/>
        <v>150</v>
      </c>
      <c r="Z84" s="276">
        <v>850</v>
      </c>
      <c r="AA84" s="279"/>
    </row>
    <row r="85" spans="1:27">
      <c r="A85" s="21"/>
      <c r="B85" s="33"/>
      <c r="C85" s="33"/>
      <c r="D85" s="33"/>
      <c r="E85" s="33"/>
      <c r="F85" s="26"/>
      <c r="G85" s="23"/>
      <c r="H85" s="27"/>
      <c r="I85" s="28"/>
      <c r="J85" s="29"/>
      <c r="K85" s="23"/>
      <c r="L85" s="23"/>
      <c r="M85" s="23"/>
      <c r="N85" s="30"/>
      <c r="O85" s="23"/>
      <c r="P85" s="23"/>
      <c r="Q85" s="31"/>
      <c r="R85" s="32"/>
      <c r="S85" s="21"/>
      <c r="T85" s="279"/>
      <c r="U85" s="276"/>
      <c r="V85" s="277"/>
      <c r="W85" s="276"/>
      <c r="X85" s="276"/>
      <c r="Y85" s="276"/>
      <c r="Z85" s="276"/>
      <c r="AA85" s="279"/>
    </row>
    <row r="86" spans="1:27">
      <c r="A86" s="21"/>
      <c r="B86" s="33"/>
      <c r="C86" s="33"/>
      <c r="D86" s="33"/>
      <c r="E86" s="33"/>
      <c r="F86" s="26"/>
      <c r="G86" s="23"/>
      <c r="H86" s="27"/>
      <c r="I86" s="28"/>
      <c r="J86" s="29"/>
      <c r="K86" s="23"/>
      <c r="L86" s="23"/>
      <c r="M86" s="23"/>
      <c r="N86" s="30"/>
      <c r="O86" s="23"/>
      <c r="P86" s="23"/>
      <c r="Q86" s="31"/>
      <c r="R86" s="32"/>
      <c r="S86" s="21"/>
      <c r="T86" s="279"/>
      <c r="U86" s="276"/>
      <c r="V86" s="277"/>
      <c r="W86" s="276"/>
      <c r="X86" s="276"/>
      <c r="Y86" s="276"/>
      <c r="Z86" s="276"/>
      <c r="AA86" s="279"/>
    </row>
    <row r="87" spans="1:27">
      <c r="A87" s="21"/>
      <c r="B87" s="33"/>
      <c r="C87" s="33"/>
      <c r="D87" s="33"/>
      <c r="E87" s="33"/>
      <c r="F87" s="26"/>
      <c r="G87" s="23"/>
      <c r="H87" s="27"/>
      <c r="I87" s="28"/>
      <c r="J87" s="29"/>
      <c r="K87" s="23"/>
      <c r="L87" s="23"/>
      <c r="M87" s="23"/>
      <c r="N87" s="30"/>
      <c r="O87" s="23"/>
      <c r="P87" s="23"/>
      <c r="Q87" s="31"/>
      <c r="R87" s="32"/>
      <c r="S87" s="21"/>
      <c r="T87" s="279"/>
      <c r="U87" s="276"/>
      <c r="V87" s="277"/>
      <c r="W87" s="276"/>
      <c r="X87" s="276"/>
      <c r="Y87" s="276"/>
      <c r="Z87" s="276"/>
      <c r="AA87" s="279"/>
    </row>
    <row r="88" spans="1:27">
      <c r="A88" s="21"/>
      <c r="B88" s="33"/>
      <c r="C88" s="33"/>
      <c r="D88" s="33"/>
      <c r="E88" s="33"/>
      <c r="F88" s="26"/>
      <c r="G88" s="23"/>
      <c r="H88" s="27"/>
      <c r="I88" s="28"/>
      <c r="J88" s="29"/>
      <c r="K88" s="23"/>
      <c r="L88" s="23"/>
      <c r="M88" s="23"/>
      <c r="N88" s="30"/>
      <c r="O88" s="23"/>
      <c r="P88" s="23"/>
      <c r="Q88" s="31"/>
      <c r="R88" s="32"/>
      <c r="S88" s="21"/>
      <c r="T88" s="279"/>
      <c r="U88" s="276"/>
      <c r="V88" s="277"/>
      <c r="W88" s="276"/>
      <c r="X88" s="276"/>
      <c r="Y88" s="276"/>
      <c r="Z88" s="276"/>
      <c r="AA88" s="279"/>
    </row>
    <row r="89" spans="1:27">
      <c r="A89" s="21"/>
      <c r="B89" s="33"/>
      <c r="C89" s="33"/>
      <c r="D89" s="33"/>
      <c r="E89" s="33"/>
      <c r="F89" s="26"/>
      <c r="G89" s="23"/>
      <c r="H89" s="27"/>
      <c r="I89" s="28"/>
      <c r="J89" s="29"/>
      <c r="K89" s="23"/>
      <c r="L89" s="23"/>
      <c r="M89" s="23"/>
      <c r="N89" s="30"/>
      <c r="O89" s="23"/>
      <c r="P89" s="23"/>
      <c r="Q89" s="31"/>
      <c r="R89" s="32"/>
      <c r="S89" s="21"/>
      <c r="T89" s="279"/>
      <c r="U89" s="276"/>
      <c r="V89" s="277"/>
      <c r="W89" s="276"/>
      <c r="X89" s="276"/>
      <c r="Y89" s="276"/>
      <c r="Z89" s="276"/>
      <c r="AA89" s="279"/>
    </row>
    <row r="90" spans="1:27">
      <c r="A90" s="21"/>
      <c r="B90" s="33"/>
      <c r="C90" s="33"/>
      <c r="D90" s="33"/>
      <c r="E90" s="33"/>
      <c r="F90" s="26"/>
      <c r="G90" s="23"/>
      <c r="H90" s="27"/>
      <c r="I90" s="28"/>
      <c r="J90" s="29"/>
      <c r="K90" s="23"/>
      <c r="L90" s="23"/>
      <c r="M90" s="23"/>
      <c r="N90" s="30"/>
      <c r="O90" s="23"/>
      <c r="P90" s="23"/>
      <c r="Q90" s="31"/>
      <c r="R90" s="32"/>
      <c r="S90" s="21"/>
      <c r="T90" s="279"/>
      <c r="U90" s="276"/>
      <c r="V90" s="277"/>
      <c r="W90" s="276"/>
      <c r="X90" s="276"/>
      <c r="Y90" s="276"/>
      <c r="Z90" s="276"/>
      <c r="AA90" s="279"/>
    </row>
    <row r="91" spans="1:27">
      <c r="A91" s="21"/>
      <c r="B91" s="33"/>
      <c r="C91" s="33"/>
      <c r="D91" s="33"/>
      <c r="E91" s="33"/>
      <c r="F91" s="26"/>
      <c r="G91" s="23"/>
      <c r="H91" s="27"/>
      <c r="I91" s="28"/>
      <c r="J91" s="29"/>
      <c r="K91" s="23"/>
      <c r="L91" s="23"/>
      <c r="M91" s="23"/>
      <c r="N91" s="30"/>
      <c r="O91" s="23"/>
      <c r="P91" s="23"/>
      <c r="Q91" s="31"/>
      <c r="R91" s="32"/>
      <c r="S91" s="21"/>
      <c r="T91" s="279"/>
      <c r="U91" s="276"/>
      <c r="V91" s="277"/>
      <c r="W91" s="276"/>
      <c r="X91" s="276"/>
      <c r="Y91" s="276"/>
      <c r="Z91" s="276"/>
      <c r="AA91" s="279"/>
    </row>
    <row r="92" spans="1:27">
      <c r="A92" s="21"/>
      <c r="B92" s="33"/>
      <c r="C92" s="33"/>
      <c r="D92" s="33"/>
      <c r="E92" s="33"/>
      <c r="F92" s="26"/>
      <c r="G92" s="23"/>
      <c r="H92" s="27"/>
      <c r="I92" s="28"/>
      <c r="J92" s="29"/>
      <c r="K92" s="23"/>
      <c r="L92" s="23"/>
      <c r="M92" s="23"/>
      <c r="N92" s="30"/>
      <c r="O92" s="23"/>
      <c r="P92" s="23"/>
      <c r="Q92" s="31"/>
      <c r="R92" s="32"/>
      <c r="S92" s="21"/>
      <c r="T92" s="279"/>
      <c r="U92" s="276"/>
      <c r="V92" s="277"/>
      <c r="W92" s="276"/>
      <c r="X92" s="276"/>
      <c r="Y92" s="276"/>
      <c r="Z92" s="276"/>
      <c r="AA92" s="279"/>
    </row>
    <row r="93" spans="1:27">
      <c r="A93" s="21"/>
      <c r="B93" s="33"/>
      <c r="C93" s="33"/>
      <c r="D93" s="33"/>
      <c r="E93" s="33"/>
      <c r="F93" s="26"/>
      <c r="G93" s="23"/>
      <c r="H93" s="27"/>
      <c r="I93" s="28"/>
      <c r="J93" s="29"/>
      <c r="K93" s="23"/>
      <c r="L93" s="23"/>
      <c r="M93" s="23"/>
      <c r="N93" s="30"/>
      <c r="O93" s="23"/>
      <c r="P93" s="23"/>
      <c r="Q93" s="31"/>
      <c r="R93" s="32"/>
      <c r="S93" s="21"/>
      <c r="T93" s="279"/>
      <c r="U93" s="276"/>
      <c r="V93" s="277"/>
      <c r="W93" s="276"/>
      <c r="X93" s="276"/>
      <c r="Y93" s="276"/>
      <c r="Z93" s="276"/>
      <c r="AA93" s="279"/>
    </row>
    <row r="94" spans="1:27">
      <c r="A94" s="21"/>
      <c r="B94" s="33"/>
      <c r="C94" s="33"/>
      <c r="D94" s="33"/>
      <c r="E94" s="33"/>
      <c r="F94" s="26"/>
      <c r="G94" s="23"/>
      <c r="H94" s="27"/>
      <c r="I94" s="28"/>
      <c r="J94" s="29"/>
      <c r="K94" s="23"/>
      <c r="L94" s="23"/>
      <c r="M94" s="23"/>
      <c r="N94" s="30"/>
      <c r="O94" s="23"/>
      <c r="P94" s="23"/>
      <c r="Q94" s="31"/>
      <c r="R94" s="32"/>
      <c r="S94" s="21"/>
      <c r="T94" s="279"/>
      <c r="U94" s="276"/>
      <c r="V94" s="277"/>
      <c r="W94" s="276"/>
      <c r="X94" s="276"/>
      <c r="Y94" s="276"/>
      <c r="Z94" s="276"/>
      <c r="AA94" s="279"/>
    </row>
    <row r="95" spans="1:27">
      <c r="A95" s="21"/>
      <c r="B95" s="33"/>
      <c r="C95" s="33"/>
      <c r="D95" s="33"/>
      <c r="E95" s="33"/>
      <c r="F95" s="26"/>
      <c r="G95" s="23"/>
      <c r="H95" s="27"/>
      <c r="I95" s="28"/>
      <c r="J95" s="29"/>
      <c r="K95" s="23"/>
      <c r="L95" s="23"/>
      <c r="M95" s="23"/>
      <c r="N95" s="30"/>
      <c r="O95" s="23"/>
      <c r="P95" s="23"/>
      <c r="Q95" s="31"/>
      <c r="R95" s="32"/>
      <c r="S95" s="21"/>
      <c r="T95" s="279"/>
      <c r="U95" s="276"/>
      <c r="V95" s="277"/>
      <c r="W95" s="276"/>
      <c r="X95" s="276"/>
      <c r="Y95" s="276"/>
      <c r="Z95" s="276"/>
      <c r="AA95" s="279"/>
    </row>
    <row r="96" spans="1:27">
      <c r="A96" s="21"/>
      <c r="B96" s="33"/>
      <c r="C96" s="33"/>
      <c r="D96" s="33"/>
      <c r="E96" s="33"/>
      <c r="F96" s="26"/>
      <c r="G96" s="23"/>
      <c r="H96" s="27"/>
      <c r="I96" s="28"/>
      <c r="J96" s="29"/>
      <c r="K96" s="23"/>
      <c r="L96" s="23"/>
      <c r="M96" s="23"/>
      <c r="N96" s="30"/>
      <c r="O96" s="23"/>
      <c r="P96" s="23"/>
      <c r="Q96" s="31"/>
      <c r="R96" s="32"/>
      <c r="S96" s="21"/>
      <c r="T96" s="279"/>
      <c r="U96" s="276"/>
      <c r="V96" s="277"/>
      <c r="W96" s="276"/>
      <c r="X96" s="276"/>
      <c r="Y96" s="276"/>
      <c r="Z96" s="276"/>
      <c r="AA96" s="279"/>
    </row>
    <row r="97" spans="1:27">
      <c r="A97" s="21"/>
      <c r="B97" s="33"/>
      <c r="C97" s="33"/>
      <c r="D97" s="33"/>
      <c r="E97" s="33"/>
      <c r="F97" s="26"/>
      <c r="G97" s="23"/>
      <c r="H97" s="27"/>
      <c r="I97" s="28"/>
      <c r="J97" s="29"/>
      <c r="K97" s="23"/>
      <c r="L97" s="23"/>
      <c r="M97" s="23"/>
      <c r="N97" s="30"/>
      <c r="O97" s="23"/>
      <c r="P97" s="23"/>
      <c r="Q97" s="31"/>
      <c r="R97" s="32"/>
      <c r="S97" s="21"/>
      <c r="T97" s="279"/>
      <c r="U97" s="276"/>
      <c r="V97" s="277"/>
      <c r="W97" s="276"/>
      <c r="X97" s="276"/>
      <c r="Y97" s="276"/>
      <c r="Z97" s="276"/>
      <c r="AA97" s="279"/>
    </row>
    <row r="98" spans="1:27">
      <c r="A98" s="21"/>
      <c r="B98" s="33"/>
      <c r="C98" s="33"/>
      <c r="D98" s="33"/>
      <c r="E98" s="33"/>
      <c r="F98" s="26"/>
      <c r="G98" s="23"/>
      <c r="H98" s="27"/>
      <c r="I98" s="28"/>
      <c r="J98" s="29"/>
      <c r="K98" s="23"/>
      <c r="L98" s="23"/>
      <c r="M98" s="23"/>
      <c r="N98" s="30"/>
      <c r="O98" s="23"/>
      <c r="P98" s="23"/>
      <c r="Q98" s="31"/>
      <c r="R98" s="32"/>
      <c r="S98" s="21"/>
      <c r="T98" s="279"/>
      <c r="U98" s="276"/>
      <c r="V98" s="277"/>
      <c r="W98" s="276"/>
      <c r="X98" s="276"/>
      <c r="Y98" s="276"/>
      <c r="Z98" s="276"/>
      <c r="AA98" s="279"/>
    </row>
    <row r="99" spans="1:27">
      <c r="A99" s="21"/>
      <c r="B99" s="33"/>
      <c r="C99" s="33"/>
      <c r="D99" s="33"/>
      <c r="E99" s="33"/>
      <c r="F99" s="26"/>
      <c r="G99" s="23"/>
      <c r="H99" s="27"/>
      <c r="I99" s="28"/>
      <c r="J99" s="29"/>
      <c r="K99" s="23"/>
      <c r="L99" s="23"/>
      <c r="M99" s="23"/>
      <c r="N99" s="30"/>
      <c r="O99" s="23"/>
      <c r="P99" s="23"/>
      <c r="Q99" s="31"/>
      <c r="R99" s="32"/>
      <c r="S99" s="21"/>
      <c r="T99" s="279"/>
      <c r="U99" s="276"/>
      <c r="V99" s="277"/>
      <c r="W99" s="276"/>
      <c r="X99" s="276"/>
      <c r="Y99" s="276"/>
      <c r="Z99" s="276"/>
      <c r="AA99" s="279"/>
    </row>
    <row r="100" spans="1:27">
      <c r="A100" s="21"/>
      <c r="B100" s="33"/>
      <c r="C100" s="33"/>
      <c r="D100" s="33"/>
      <c r="E100" s="33"/>
      <c r="F100" s="26"/>
      <c r="G100" s="23"/>
      <c r="H100" s="27"/>
      <c r="I100" s="28"/>
      <c r="J100" s="29"/>
      <c r="K100" s="23"/>
      <c r="L100" s="23"/>
      <c r="M100" s="23"/>
      <c r="N100" s="30"/>
      <c r="O100" s="23"/>
      <c r="P100" s="23"/>
      <c r="Q100" s="31"/>
      <c r="R100" s="32"/>
      <c r="S100" s="21"/>
      <c r="T100" s="279"/>
      <c r="U100" s="276"/>
      <c r="V100" s="277"/>
      <c r="W100" s="276"/>
      <c r="X100" s="276"/>
      <c r="Y100" s="276"/>
      <c r="Z100" s="276"/>
      <c r="AA100" s="279"/>
    </row>
    <row r="101" spans="1:27">
      <c r="A101" s="21"/>
      <c r="B101" s="33"/>
      <c r="C101" s="33"/>
      <c r="D101" s="33"/>
      <c r="E101" s="33"/>
      <c r="F101" s="26"/>
      <c r="G101" s="23"/>
      <c r="H101" s="27"/>
      <c r="I101" s="28"/>
      <c r="J101" s="29"/>
      <c r="K101" s="23"/>
      <c r="L101" s="23"/>
      <c r="M101" s="23"/>
      <c r="N101" s="30"/>
      <c r="O101" s="23"/>
      <c r="P101" s="23"/>
      <c r="Q101" s="31"/>
      <c r="R101" s="32"/>
      <c r="S101" s="21"/>
      <c r="T101" s="279"/>
      <c r="U101" s="276"/>
      <c r="V101" s="277"/>
      <c r="W101" s="276"/>
      <c r="X101" s="276"/>
      <c r="Y101" s="276"/>
      <c r="Z101" s="276"/>
      <c r="AA101" s="279"/>
    </row>
    <row r="102" spans="1:27">
      <c r="A102" s="21"/>
      <c r="B102" s="33"/>
      <c r="C102" s="33"/>
      <c r="D102" s="33"/>
      <c r="E102" s="33"/>
      <c r="F102" s="26"/>
      <c r="G102" s="23"/>
      <c r="H102" s="27"/>
      <c r="I102" s="28"/>
      <c r="J102" s="29"/>
      <c r="K102" s="23"/>
      <c r="L102" s="23"/>
      <c r="M102" s="23"/>
      <c r="N102" s="30"/>
      <c r="O102" s="23"/>
      <c r="P102" s="23"/>
      <c r="Q102" s="31"/>
      <c r="R102" s="32"/>
      <c r="S102" s="21"/>
      <c r="T102" s="279"/>
      <c r="U102" s="276"/>
      <c r="V102" s="277"/>
      <c r="W102" s="276"/>
      <c r="X102" s="276"/>
      <c r="Y102" s="276"/>
      <c r="Z102" s="276"/>
      <c r="AA102" s="279"/>
    </row>
    <row r="103" spans="1:27">
      <c r="A103" s="21"/>
      <c r="B103" s="33"/>
      <c r="C103" s="33"/>
      <c r="D103" s="33"/>
      <c r="E103" s="33"/>
      <c r="F103" s="26"/>
      <c r="G103" s="23"/>
      <c r="H103" s="27"/>
      <c r="I103" s="28"/>
      <c r="J103" s="29"/>
      <c r="K103" s="23"/>
      <c r="L103" s="23"/>
      <c r="M103" s="23"/>
      <c r="N103" s="30"/>
      <c r="O103" s="23"/>
      <c r="P103" s="23"/>
      <c r="Q103" s="31"/>
      <c r="R103" s="32"/>
      <c r="S103" s="21"/>
      <c r="T103" s="279"/>
      <c r="U103" s="276"/>
      <c r="V103" s="277"/>
      <c r="W103" s="276"/>
      <c r="X103" s="276"/>
      <c r="Y103" s="276"/>
      <c r="Z103" s="276"/>
      <c r="AA103" s="279"/>
    </row>
    <row r="104" spans="1:27">
      <c r="A104" s="21"/>
      <c r="B104" s="33"/>
      <c r="C104" s="33"/>
      <c r="D104" s="33"/>
      <c r="E104" s="33"/>
      <c r="F104" s="26"/>
      <c r="G104" s="23"/>
      <c r="H104" s="27"/>
      <c r="I104" s="28"/>
      <c r="J104" s="29"/>
      <c r="K104" s="23"/>
      <c r="L104" s="23"/>
      <c r="M104" s="23"/>
      <c r="N104" s="30"/>
      <c r="O104" s="23"/>
      <c r="P104" s="23"/>
      <c r="Q104" s="31"/>
      <c r="R104" s="32"/>
      <c r="S104" s="21"/>
      <c r="T104" s="279"/>
      <c r="U104" s="276"/>
      <c r="V104" s="277"/>
      <c r="W104" s="276"/>
      <c r="X104" s="276"/>
      <c r="Y104" s="276"/>
      <c r="Z104" s="276"/>
      <c r="AA104" s="279"/>
    </row>
    <row r="105" spans="1:27">
      <c r="A105" s="21"/>
      <c r="B105" s="33"/>
      <c r="C105" s="33"/>
      <c r="D105" s="33"/>
      <c r="E105" s="33"/>
      <c r="F105" s="26"/>
      <c r="G105" s="23"/>
      <c r="H105" s="27"/>
      <c r="I105" s="28"/>
      <c r="J105" s="29"/>
      <c r="K105" s="23"/>
      <c r="L105" s="23"/>
      <c r="M105" s="23"/>
      <c r="N105" s="30"/>
      <c r="O105" s="23"/>
      <c r="P105" s="23"/>
      <c r="Q105" s="31"/>
      <c r="R105" s="32"/>
      <c r="S105" s="21"/>
      <c r="T105" s="279"/>
      <c r="U105" s="276"/>
      <c r="V105" s="277"/>
      <c r="W105" s="276"/>
      <c r="X105" s="276"/>
      <c r="Y105" s="276"/>
      <c r="Z105" s="276"/>
      <c r="AA105" s="279"/>
    </row>
    <row r="106" spans="1:27">
      <c r="A106" s="21"/>
      <c r="B106" s="33"/>
      <c r="C106" s="33"/>
      <c r="D106" s="33"/>
      <c r="E106" s="33"/>
      <c r="F106" s="26"/>
      <c r="G106" s="23"/>
      <c r="H106" s="27"/>
      <c r="I106" s="28"/>
      <c r="J106" s="29"/>
      <c r="K106" s="23"/>
      <c r="L106" s="23"/>
      <c r="M106" s="23"/>
      <c r="N106" s="30"/>
      <c r="O106" s="23"/>
      <c r="P106" s="23"/>
      <c r="Q106" s="31"/>
      <c r="R106" s="32"/>
      <c r="S106" s="21"/>
      <c r="T106" s="279"/>
      <c r="U106" s="276"/>
      <c r="V106" s="277"/>
      <c r="W106" s="276"/>
      <c r="X106" s="276"/>
      <c r="Y106" s="276"/>
      <c r="Z106" s="276"/>
      <c r="AA106" s="279"/>
    </row>
    <row r="107" spans="1:27">
      <c r="D107" s="4"/>
      <c r="E107" s="12"/>
      <c r="F107" s="11"/>
      <c r="G107" s="10"/>
      <c r="H107" s="14"/>
      <c r="I107" s="15"/>
      <c r="J107" s="16"/>
      <c r="K107" s="10"/>
      <c r="L107" s="10"/>
      <c r="M107" s="10"/>
      <c r="N107" s="13"/>
      <c r="O107" s="10"/>
      <c r="P107" s="10"/>
      <c r="Q107" s="10"/>
      <c r="R107" s="9"/>
      <c r="S107" s="4"/>
      <c r="T107" s="279"/>
      <c r="U107" s="276"/>
      <c r="V107" s="277"/>
      <c r="W107" s="276"/>
      <c r="X107" s="276"/>
      <c r="Y107" s="276"/>
      <c r="Z107" s="276"/>
      <c r="AA107" s="279"/>
    </row>
    <row r="108" spans="1:27">
      <c r="D108" s="4"/>
      <c r="E108" s="12"/>
      <c r="F108" s="11"/>
      <c r="G108" s="10"/>
      <c r="H108" s="14"/>
      <c r="I108" s="15"/>
      <c r="J108" s="16"/>
      <c r="K108" s="10"/>
      <c r="L108" s="10"/>
      <c r="M108" s="10"/>
      <c r="N108" s="13"/>
      <c r="O108" s="10"/>
      <c r="P108" s="10"/>
      <c r="Q108" s="10"/>
      <c r="R108" s="9"/>
      <c r="S108" s="4"/>
      <c r="T108" s="279"/>
      <c r="U108" s="276"/>
      <c r="V108" s="277"/>
      <c r="W108" s="276"/>
      <c r="X108" s="276"/>
      <c r="Y108" s="276"/>
      <c r="Z108" s="276"/>
      <c r="AA108" s="279"/>
    </row>
    <row r="109" spans="1:27">
      <c r="D109" s="4"/>
      <c r="E109" s="12"/>
      <c r="F109" s="11"/>
      <c r="G109" s="10"/>
      <c r="H109" s="14"/>
      <c r="I109" s="15"/>
      <c r="J109" s="16"/>
      <c r="K109" s="10"/>
      <c r="L109" s="10"/>
      <c r="M109" s="10"/>
      <c r="N109" s="13"/>
      <c r="O109" s="10"/>
      <c r="P109" s="10"/>
      <c r="Q109" s="10"/>
      <c r="R109" s="9"/>
      <c r="S109" s="4"/>
      <c r="T109" s="279"/>
      <c r="U109" s="276"/>
      <c r="V109" s="277"/>
      <c r="W109" s="276"/>
      <c r="X109" s="276"/>
      <c r="Y109" s="276"/>
      <c r="Z109" s="276"/>
      <c r="AA109" s="279"/>
    </row>
    <row r="110" spans="1:27">
      <c r="D110" s="4"/>
      <c r="E110" s="12"/>
      <c r="F110" s="11"/>
      <c r="G110" s="10"/>
      <c r="H110" s="14"/>
      <c r="I110" s="15"/>
      <c r="J110" s="16"/>
      <c r="K110" s="10"/>
      <c r="L110" s="10"/>
      <c r="M110" s="10"/>
      <c r="N110" s="13"/>
      <c r="O110" s="10"/>
      <c r="P110" s="10"/>
      <c r="Q110" s="10"/>
      <c r="R110" s="9"/>
      <c r="S110" s="4"/>
      <c r="T110" s="279"/>
      <c r="U110" s="276"/>
      <c r="V110" s="277"/>
      <c r="W110" s="276"/>
      <c r="X110" s="276"/>
      <c r="Y110" s="276"/>
      <c r="Z110" s="276"/>
      <c r="AA110" s="279"/>
    </row>
    <row r="111" spans="1:27">
      <c r="D111" s="4"/>
      <c r="E111" s="12"/>
      <c r="F111" s="11"/>
      <c r="G111" s="10"/>
      <c r="H111" s="14"/>
      <c r="I111" s="15"/>
      <c r="J111" s="16"/>
      <c r="K111" s="10"/>
      <c r="L111" s="10"/>
      <c r="M111" s="10"/>
      <c r="N111" s="13"/>
      <c r="O111" s="10"/>
      <c r="P111" s="10"/>
      <c r="Q111" s="10"/>
      <c r="R111" s="9"/>
      <c r="S111" s="4"/>
      <c r="T111" s="279"/>
      <c r="U111" s="276"/>
      <c r="V111" s="277"/>
      <c r="W111" s="276"/>
      <c r="X111" s="276"/>
      <c r="Y111" s="276"/>
      <c r="Z111" s="276"/>
      <c r="AA111" s="279"/>
    </row>
    <row r="112" spans="1:27">
      <c r="D112" s="4"/>
      <c r="E112" s="12"/>
      <c r="F112" s="11"/>
      <c r="G112" s="10"/>
      <c r="H112" s="14"/>
      <c r="I112" s="15"/>
      <c r="J112" s="16"/>
      <c r="K112" s="10"/>
      <c r="L112" s="10"/>
      <c r="M112" s="10"/>
      <c r="N112" s="13"/>
      <c r="O112" s="10"/>
      <c r="P112" s="10"/>
      <c r="Q112" s="10"/>
      <c r="R112" s="9"/>
      <c r="S112" s="4"/>
      <c r="T112" s="279"/>
      <c r="U112" s="276"/>
      <c r="V112" s="277"/>
      <c r="W112" s="276"/>
      <c r="X112" s="276"/>
      <c r="Y112" s="276"/>
      <c r="Z112" s="276"/>
      <c r="AA112" s="279"/>
    </row>
    <row r="113" spans="1:27">
      <c r="D113" s="4"/>
      <c r="E113" s="12"/>
      <c r="F113" s="11"/>
      <c r="G113" s="10"/>
      <c r="H113" s="14"/>
      <c r="I113" s="15"/>
      <c r="J113" s="16"/>
      <c r="K113" s="10"/>
      <c r="L113" s="10"/>
      <c r="M113" s="10"/>
      <c r="N113" s="13"/>
      <c r="O113" s="10"/>
      <c r="P113" s="10"/>
      <c r="Q113" s="10"/>
      <c r="R113" s="9"/>
      <c r="S113" s="4"/>
      <c r="T113" s="279"/>
      <c r="U113" s="276"/>
      <c r="V113" s="277"/>
      <c r="W113" s="276"/>
      <c r="X113" s="276"/>
      <c r="Y113" s="276"/>
      <c r="Z113" s="276"/>
      <c r="AA113" s="279"/>
    </row>
    <row r="114" spans="1:27">
      <c r="D114" s="4"/>
      <c r="E114" s="12"/>
      <c r="F114" s="11"/>
      <c r="G114" s="10"/>
      <c r="H114" s="14"/>
      <c r="I114" s="15"/>
      <c r="J114" s="16"/>
      <c r="K114" s="10"/>
      <c r="L114" s="10"/>
      <c r="M114" s="10"/>
      <c r="N114" s="13"/>
      <c r="O114" s="10"/>
      <c r="P114" s="10"/>
      <c r="Q114" s="10"/>
      <c r="R114" s="9"/>
      <c r="S114" s="4"/>
      <c r="T114" s="279"/>
      <c r="U114" s="276"/>
      <c r="V114" s="277"/>
      <c r="W114" s="276"/>
      <c r="X114" s="276"/>
      <c r="Y114" s="276"/>
      <c r="Z114" s="276"/>
      <c r="AA114" s="279"/>
    </row>
    <row r="115" spans="1:27" ht="16.5" customHeight="1">
      <c r="A115" s="261" t="s">
        <v>232</v>
      </c>
      <c r="B115" s="251" t="s">
        <v>123</v>
      </c>
      <c r="C115" s="252" t="s">
        <v>134</v>
      </c>
      <c r="D115" s="207">
        <v>8847</v>
      </c>
      <c r="E115" s="207">
        <v>8845</v>
      </c>
      <c r="F115" s="201">
        <f>IF((D115&gt;E115),(D115-E115)+(D116-E116)+(D117-E117),(0))/1</f>
        <v>2</v>
      </c>
      <c r="G115" s="202">
        <f t="shared" ref="G115:G133" si="43">IF((F115&gt;100),(100*U115), (F115*U115))</f>
        <v>7.4</v>
      </c>
      <c r="H115" s="203">
        <f t="shared" ref="H115:H133" si="44">IF((F115&gt;100),(F115-100),(0))</f>
        <v>0</v>
      </c>
      <c r="I115" s="204">
        <f t="shared" ref="I115:I133" si="45">IF((H115&gt;100),(100*V115),(H115*V115))</f>
        <v>0</v>
      </c>
      <c r="J115" s="205">
        <f t="shared" ref="J115:J135" si="46">IF((H115&gt;100),(H115-100),(0))</f>
        <v>0</v>
      </c>
      <c r="K115" s="202">
        <f t="shared" ref="K115:K133" si="47">IF((J115&gt;0),(J115*W115),(0))</f>
        <v>0</v>
      </c>
      <c r="L115" s="202">
        <f>(G115+I115+K115)*1</f>
        <v>7.4</v>
      </c>
      <c r="M115" s="202">
        <f t="shared" ref="M115:M135" si="48">L115</f>
        <v>7.4</v>
      </c>
      <c r="N115" s="206">
        <f t="shared" ref="N115:N135" si="49">IF((Y115&gt;0),Y115,130)</f>
        <v>125</v>
      </c>
      <c r="O115" s="202">
        <f t="shared" ref="O115:O135" si="50">IF((F115&gt;0),0,(Y115))</f>
        <v>0</v>
      </c>
      <c r="P115" s="202">
        <v>0</v>
      </c>
      <c r="Q115" s="202">
        <f>IF((M115&gt;0),(M115+N115+P115),(Y115)+(P115))</f>
        <v>132.4</v>
      </c>
      <c r="R115" s="85" t="s">
        <v>59</v>
      </c>
      <c r="S115" s="4"/>
      <c r="T115" s="279"/>
      <c r="U115" s="276">
        <v>3.7</v>
      </c>
      <c r="V115" s="277">
        <v>4.2</v>
      </c>
      <c r="W115" s="276">
        <v>5.7</v>
      </c>
      <c r="X115" s="276">
        <v>50</v>
      </c>
      <c r="Y115" s="276">
        <f>2.5*50</f>
        <v>125</v>
      </c>
      <c r="Z115" s="276">
        <v>700</v>
      </c>
      <c r="AA115" s="279"/>
    </row>
    <row r="116" spans="1:27" ht="15" customHeight="1">
      <c r="A116" s="261"/>
      <c r="B116" s="251"/>
      <c r="C116" s="252"/>
      <c r="D116" s="208">
        <v>9476</v>
      </c>
      <c r="E116" s="208">
        <v>9476</v>
      </c>
      <c r="F116" s="209"/>
      <c r="G116" s="93"/>
      <c r="H116" s="210"/>
      <c r="I116" s="211"/>
      <c r="J116" s="212"/>
      <c r="K116" s="93"/>
      <c r="L116" s="93"/>
      <c r="M116" s="93"/>
      <c r="N116" s="213"/>
      <c r="O116" s="93"/>
      <c r="P116" s="93"/>
      <c r="Q116" s="93"/>
      <c r="R116" s="114"/>
      <c r="S116" s="4"/>
      <c r="T116" s="279"/>
      <c r="U116" s="276">
        <v>3.7</v>
      </c>
      <c r="V116" s="277">
        <v>4.2</v>
      </c>
      <c r="W116" s="276">
        <v>5.7</v>
      </c>
      <c r="X116" s="276">
        <v>50</v>
      </c>
      <c r="Y116" s="276">
        <f t="shared" ref="Y116:Y179" si="51">2.5*50</f>
        <v>125</v>
      </c>
      <c r="Z116" s="276">
        <v>700</v>
      </c>
      <c r="AA116" s="279"/>
    </row>
    <row r="117" spans="1:27" ht="15" customHeight="1">
      <c r="A117" s="261"/>
      <c r="B117" s="251"/>
      <c r="C117" s="252"/>
      <c r="D117" s="214">
        <v>4705</v>
      </c>
      <c r="E117" s="214">
        <v>4705</v>
      </c>
      <c r="F117" s="215"/>
      <c r="G117" s="77"/>
      <c r="H117" s="216"/>
      <c r="I117" s="217"/>
      <c r="J117" s="218"/>
      <c r="K117" s="77"/>
      <c r="L117" s="77"/>
      <c r="M117" s="77"/>
      <c r="N117" s="219"/>
      <c r="O117" s="77"/>
      <c r="P117" s="77"/>
      <c r="Q117" s="77"/>
      <c r="R117" s="107"/>
      <c r="S117" s="4"/>
      <c r="T117" s="279"/>
      <c r="U117" s="276">
        <v>3.7</v>
      </c>
      <c r="V117" s="277">
        <v>4.2</v>
      </c>
      <c r="W117" s="276">
        <v>5.7</v>
      </c>
      <c r="X117" s="276">
        <v>50</v>
      </c>
      <c r="Y117" s="276">
        <f t="shared" si="51"/>
        <v>125</v>
      </c>
      <c r="Z117" s="276">
        <v>700</v>
      </c>
      <c r="AA117" s="279"/>
    </row>
    <row r="118" spans="1:27">
      <c r="A118" s="261"/>
      <c r="B118" s="98" t="s">
        <v>135</v>
      </c>
      <c r="C118" s="99" t="s">
        <v>136</v>
      </c>
      <c r="D118" s="162">
        <v>22883</v>
      </c>
      <c r="E118" s="241">
        <v>22570</v>
      </c>
      <c r="F118" s="52">
        <f t="shared" ref="F118:F124" si="52">IF((D118&gt;E118),(D118-E118),(0))/1</f>
        <v>313</v>
      </c>
      <c r="G118" s="53">
        <f t="shared" si="43"/>
        <v>370</v>
      </c>
      <c r="H118" s="54">
        <f t="shared" si="44"/>
        <v>213</v>
      </c>
      <c r="I118" s="55">
        <f t="shared" si="45"/>
        <v>420</v>
      </c>
      <c r="J118" s="56">
        <f t="shared" si="46"/>
        <v>113</v>
      </c>
      <c r="K118" s="53">
        <f t="shared" si="47"/>
        <v>644.1</v>
      </c>
      <c r="L118" s="53">
        <f t="shared" ref="L118:L124" si="53">(G118+I118+K118)*1</f>
        <v>1434.1</v>
      </c>
      <c r="M118" s="53">
        <f t="shared" si="48"/>
        <v>1434.1</v>
      </c>
      <c r="N118" s="57">
        <f t="shared" si="49"/>
        <v>125</v>
      </c>
      <c r="O118" s="53">
        <f t="shared" si="50"/>
        <v>0</v>
      </c>
      <c r="P118" s="53">
        <v>0</v>
      </c>
      <c r="Q118" s="53">
        <f>IF((M118&gt;0),(M118+N118+P118),(Y118)+(P118))</f>
        <v>1559.1</v>
      </c>
      <c r="R118" s="58" t="s">
        <v>59</v>
      </c>
      <c r="S118" s="4"/>
      <c r="T118" s="279"/>
      <c r="U118" s="276">
        <v>3.7</v>
      </c>
      <c r="V118" s="277">
        <v>4.2</v>
      </c>
      <c r="W118" s="276">
        <v>5.7</v>
      </c>
      <c r="X118" s="276">
        <v>50</v>
      </c>
      <c r="Y118" s="276">
        <f t="shared" si="51"/>
        <v>125</v>
      </c>
      <c r="Z118" s="276">
        <v>700</v>
      </c>
      <c r="AA118" s="279"/>
    </row>
    <row r="119" spans="1:27">
      <c r="A119" s="261"/>
      <c r="B119" s="98" t="s">
        <v>137</v>
      </c>
      <c r="C119" s="99" t="s">
        <v>138</v>
      </c>
      <c r="D119" s="162">
        <v>95259</v>
      </c>
      <c r="E119" s="241">
        <v>95118</v>
      </c>
      <c r="F119" s="52">
        <f>IF((D119&gt;E119),(D119-E119),(0))/1</f>
        <v>141</v>
      </c>
      <c r="G119" s="53">
        <f t="shared" si="43"/>
        <v>370</v>
      </c>
      <c r="H119" s="54">
        <f t="shared" si="44"/>
        <v>41</v>
      </c>
      <c r="I119" s="55">
        <f t="shared" si="45"/>
        <v>172.20000000000002</v>
      </c>
      <c r="J119" s="56">
        <f t="shared" si="46"/>
        <v>0</v>
      </c>
      <c r="K119" s="53">
        <f t="shared" si="47"/>
        <v>0</v>
      </c>
      <c r="L119" s="53">
        <f>(G119+I119+K119)*1</f>
        <v>542.20000000000005</v>
      </c>
      <c r="M119" s="53">
        <f t="shared" si="48"/>
        <v>542.20000000000005</v>
      </c>
      <c r="N119" s="57">
        <f t="shared" si="49"/>
        <v>125</v>
      </c>
      <c r="O119" s="53">
        <f t="shared" si="50"/>
        <v>0</v>
      </c>
      <c r="P119" s="53">
        <v>0</v>
      </c>
      <c r="Q119" s="53">
        <f t="shared" ref="Q119:Q182" si="54">IF((M119&gt;0),(M119+N119+P119),(Y119)+(P119))</f>
        <v>667.2</v>
      </c>
      <c r="R119" s="58" t="s">
        <v>59</v>
      </c>
      <c r="S119" s="4"/>
      <c r="T119" s="279"/>
      <c r="U119" s="276">
        <v>3.7</v>
      </c>
      <c r="V119" s="277">
        <v>4.2</v>
      </c>
      <c r="W119" s="276">
        <v>5.7</v>
      </c>
      <c r="X119" s="276">
        <v>50</v>
      </c>
      <c r="Y119" s="276">
        <f t="shared" si="51"/>
        <v>125</v>
      </c>
      <c r="Z119" s="276">
        <v>700</v>
      </c>
      <c r="AA119" s="279"/>
    </row>
    <row r="120" spans="1:27">
      <c r="A120" s="261"/>
      <c r="B120" s="98" t="s">
        <v>139</v>
      </c>
      <c r="C120" s="99" t="s">
        <v>140</v>
      </c>
      <c r="D120" s="162">
        <v>40090</v>
      </c>
      <c r="E120" s="241">
        <v>39645</v>
      </c>
      <c r="F120" s="52">
        <f t="shared" si="52"/>
        <v>445</v>
      </c>
      <c r="G120" s="53">
        <f t="shared" si="43"/>
        <v>370</v>
      </c>
      <c r="H120" s="54">
        <f t="shared" si="44"/>
        <v>345</v>
      </c>
      <c r="I120" s="55">
        <f t="shared" si="45"/>
        <v>420</v>
      </c>
      <c r="J120" s="56">
        <f t="shared" si="46"/>
        <v>245</v>
      </c>
      <c r="K120" s="53">
        <f t="shared" si="47"/>
        <v>1396.5</v>
      </c>
      <c r="L120" s="53">
        <f t="shared" si="53"/>
        <v>2186.5</v>
      </c>
      <c r="M120" s="53">
        <f t="shared" si="48"/>
        <v>2186.5</v>
      </c>
      <c r="N120" s="57">
        <f t="shared" si="49"/>
        <v>125</v>
      </c>
      <c r="O120" s="53">
        <f t="shared" si="50"/>
        <v>0</v>
      </c>
      <c r="P120" s="53">
        <v>0</v>
      </c>
      <c r="Q120" s="53">
        <f t="shared" si="54"/>
        <v>2311.5</v>
      </c>
      <c r="R120" s="58" t="s">
        <v>59</v>
      </c>
      <c r="S120" s="4"/>
      <c r="T120" s="279"/>
      <c r="U120" s="276">
        <v>3.7</v>
      </c>
      <c r="V120" s="277">
        <v>4.2</v>
      </c>
      <c r="W120" s="276">
        <v>5.7</v>
      </c>
      <c r="X120" s="276">
        <v>50</v>
      </c>
      <c r="Y120" s="276">
        <f t="shared" si="51"/>
        <v>125</v>
      </c>
      <c r="Z120" s="276">
        <v>700</v>
      </c>
      <c r="AA120" s="279"/>
    </row>
    <row r="121" spans="1:27">
      <c r="A121" s="261"/>
      <c r="B121" s="98" t="s">
        <v>123</v>
      </c>
      <c r="C121" s="186" t="s">
        <v>142</v>
      </c>
      <c r="D121" s="100"/>
      <c r="E121" s="100"/>
      <c r="F121" s="60">
        <f t="shared" si="52"/>
        <v>0</v>
      </c>
      <c r="G121" s="61">
        <f t="shared" si="43"/>
        <v>0</v>
      </c>
      <c r="H121" s="62">
        <f t="shared" si="44"/>
        <v>0</v>
      </c>
      <c r="I121" s="63">
        <f t="shared" si="45"/>
        <v>0</v>
      </c>
      <c r="J121" s="64">
        <f t="shared" si="46"/>
        <v>0</v>
      </c>
      <c r="K121" s="61">
        <f t="shared" si="47"/>
        <v>0</v>
      </c>
      <c r="L121" s="61">
        <f t="shared" si="53"/>
        <v>0</v>
      </c>
      <c r="M121" s="61">
        <f t="shared" si="48"/>
        <v>0</v>
      </c>
      <c r="N121" s="65">
        <f t="shared" si="49"/>
        <v>125</v>
      </c>
      <c r="O121" s="61">
        <f t="shared" si="50"/>
        <v>125</v>
      </c>
      <c r="P121" s="61"/>
      <c r="Q121" s="61">
        <f t="shared" si="54"/>
        <v>125</v>
      </c>
      <c r="R121" s="58" t="s">
        <v>59</v>
      </c>
      <c r="S121" s="4"/>
      <c r="T121" s="279"/>
      <c r="U121" s="276">
        <v>3.7</v>
      </c>
      <c r="V121" s="277">
        <v>4.2</v>
      </c>
      <c r="W121" s="276">
        <v>5.7</v>
      </c>
      <c r="X121" s="276">
        <v>50</v>
      </c>
      <c r="Y121" s="276">
        <f t="shared" si="51"/>
        <v>125</v>
      </c>
      <c r="Z121" s="276">
        <v>700</v>
      </c>
      <c r="AA121" s="279"/>
    </row>
    <row r="122" spans="1:27">
      <c r="A122" s="261"/>
      <c r="B122" s="98" t="s">
        <v>143</v>
      </c>
      <c r="C122" s="99" t="s">
        <v>144</v>
      </c>
      <c r="D122" s="99">
        <v>2753</v>
      </c>
      <c r="E122" s="241">
        <v>2730</v>
      </c>
      <c r="F122" s="52">
        <f t="shared" si="52"/>
        <v>23</v>
      </c>
      <c r="G122" s="53">
        <f t="shared" si="43"/>
        <v>85.100000000000009</v>
      </c>
      <c r="H122" s="54">
        <f t="shared" si="44"/>
        <v>0</v>
      </c>
      <c r="I122" s="55">
        <f t="shared" si="45"/>
        <v>0</v>
      </c>
      <c r="J122" s="56">
        <f t="shared" si="46"/>
        <v>0</v>
      </c>
      <c r="K122" s="53">
        <f t="shared" si="47"/>
        <v>0</v>
      </c>
      <c r="L122" s="53">
        <f t="shared" si="53"/>
        <v>85.100000000000009</v>
      </c>
      <c r="M122" s="53">
        <f t="shared" si="48"/>
        <v>85.100000000000009</v>
      </c>
      <c r="N122" s="57">
        <f t="shared" si="49"/>
        <v>125</v>
      </c>
      <c r="O122" s="53">
        <f t="shared" si="50"/>
        <v>0</v>
      </c>
      <c r="P122" s="53">
        <v>0</v>
      </c>
      <c r="Q122" s="53">
        <f t="shared" si="54"/>
        <v>210.10000000000002</v>
      </c>
      <c r="R122" s="58" t="s">
        <v>59</v>
      </c>
      <c r="S122" s="4"/>
      <c r="T122" s="279"/>
      <c r="U122" s="276">
        <v>3.7</v>
      </c>
      <c r="V122" s="277">
        <v>4.2</v>
      </c>
      <c r="W122" s="276">
        <v>5.7</v>
      </c>
      <c r="X122" s="276">
        <v>50</v>
      </c>
      <c r="Y122" s="276">
        <f t="shared" si="51"/>
        <v>125</v>
      </c>
      <c r="Z122" s="276">
        <v>700</v>
      </c>
      <c r="AA122" s="279"/>
    </row>
    <row r="123" spans="1:27">
      <c r="A123" s="261"/>
      <c r="B123" s="98" t="s">
        <v>145</v>
      </c>
      <c r="C123" s="99" t="s">
        <v>146</v>
      </c>
      <c r="D123" s="99">
        <v>29485</v>
      </c>
      <c r="E123" s="241">
        <v>28914</v>
      </c>
      <c r="F123" s="52">
        <f t="shared" si="52"/>
        <v>571</v>
      </c>
      <c r="G123" s="53">
        <f t="shared" si="43"/>
        <v>370</v>
      </c>
      <c r="H123" s="54">
        <f t="shared" si="44"/>
        <v>471</v>
      </c>
      <c r="I123" s="55">
        <f t="shared" si="45"/>
        <v>420</v>
      </c>
      <c r="J123" s="56">
        <f t="shared" si="46"/>
        <v>371</v>
      </c>
      <c r="K123" s="53">
        <f t="shared" si="47"/>
        <v>2114.7000000000003</v>
      </c>
      <c r="L123" s="53">
        <f t="shared" si="53"/>
        <v>2904.7000000000003</v>
      </c>
      <c r="M123" s="53">
        <f t="shared" si="48"/>
        <v>2904.7000000000003</v>
      </c>
      <c r="N123" s="57">
        <f t="shared" si="49"/>
        <v>125</v>
      </c>
      <c r="O123" s="53">
        <f t="shared" si="50"/>
        <v>0</v>
      </c>
      <c r="P123" s="53">
        <v>0</v>
      </c>
      <c r="Q123" s="53">
        <f t="shared" si="54"/>
        <v>3029.7000000000003</v>
      </c>
      <c r="R123" s="58" t="s">
        <v>59</v>
      </c>
      <c r="S123" s="4"/>
      <c r="T123" s="279"/>
      <c r="U123" s="276">
        <v>3.7</v>
      </c>
      <c r="V123" s="277">
        <v>4.2</v>
      </c>
      <c r="W123" s="276">
        <v>5.7</v>
      </c>
      <c r="X123" s="276">
        <v>50</v>
      </c>
      <c r="Y123" s="276">
        <f t="shared" si="51"/>
        <v>125</v>
      </c>
      <c r="Z123" s="276">
        <v>700</v>
      </c>
      <c r="AA123" s="279"/>
    </row>
    <row r="124" spans="1:27">
      <c r="A124" s="261"/>
      <c r="B124" s="98" t="s">
        <v>123</v>
      </c>
      <c r="C124" s="99" t="s">
        <v>147</v>
      </c>
      <c r="D124" s="100"/>
      <c r="E124" s="100"/>
      <c r="F124" s="60">
        <f t="shared" si="52"/>
        <v>0</v>
      </c>
      <c r="G124" s="61">
        <f t="shared" si="43"/>
        <v>0</v>
      </c>
      <c r="H124" s="62">
        <f t="shared" si="44"/>
        <v>0</v>
      </c>
      <c r="I124" s="63">
        <f t="shared" si="45"/>
        <v>0</v>
      </c>
      <c r="J124" s="64">
        <f t="shared" si="46"/>
        <v>0</v>
      </c>
      <c r="K124" s="61">
        <f t="shared" si="47"/>
        <v>0</v>
      </c>
      <c r="L124" s="61">
        <f t="shared" si="53"/>
        <v>0</v>
      </c>
      <c r="M124" s="61">
        <f t="shared" si="48"/>
        <v>0</v>
      </c>
      <c r="N124" s="65">
        <f t="shared" si="49"/>
        <v>125</v>
      </c>
      <c r="O124" s="61">
        <f t="shared" si="50"/>
        <v>125</v>
      </c>
      <c r="P124" s="61">
        <v>0</v>
      </c>
      <c r="Q124" s="61">
        <f t="shared" si="54"/>
        <v>125</v>
      </c>
      <c r="R124" s="58" t="s">
        <v>59</v>
      </c>
      <c r="S124" s="4"/>
      <c r="T124" s="279"/>
      <c r="U124" s="276">
        <v>3.7</v>
      </c>
      <c r="V124" s="277">
        <v>4.2</v>
      </c>
      <c r="W124" s="276">
        <v>5.7</v>
      </c>
      <c r="X124" s="276">
        <v>50</v>
      </c>
      <c r="Y124" s="276">
        <f t="shared" si="51"/>
        <v>125</v>
      </c>
      <c r="Z124" s="276">
        <v>700</v>
      </c>
      <c r="AA124" s="279"/>
    </row>
    <row r="125" spans="1:27">
      <c r="A125" s="261"/>
      <c r="B125" s="251" t="s">
        <v>148</v>
      </c>
      <c r="C125" s="252" t="s">
        <v>149</v>
      </c>
      <c r="D125" s="175">
        <v>4850</v>
      </c>
      <c r="E125" s="242">
        <v>4840</v>
      </c>
      <c r="F125" s="79">
        <f>IF((D125&gt;E125),(D125-E125)+(D126-E126)+(D127-E127),(0))/1</f>
        <v>127</v>
      </c>
      <c r="G125" s="80">
        <f t="shared" si="43"/>
        <v>370</v>
      </c>
      <c r="H125" s="81">
        <f t="shared" si="44"/>
        <v>27</v>
      </c>
      <c r="I125" s="82">
        <f t="shared" si="45"/>
        <v>113.4</v>
      </c>
      <c r="J125" s="83">
        <f t="shared" si="46"/>
        <v>0</v>
      </c>
      <c r="K125" s="80">
        <f t="shared" si="47"/>
        <v>0</v>
      </c>
      <c r="L125" s="80">
        <f>(G125+I125+K125)*1</f>
        <v>483.4</v>
      </c>
      <c r="M125" s="80">
        <f t="shared" si="48"/>
        <v>483.4</v>
      </c>
      <c r="N125" s="84">
        <f t="shared" si="49"/>
        <v>125</v>
      </c>
      <c r="O125" s="80">
        <f t="shared" si="50"/>
        <v>0</v>
      </c>
      <c r="P125" s="80">
        <v>0</v>
      </c>
      <c r="Q125" s="80">
        <f t="shared" si="54"/>
        <v>608.4</v>
      </c>
      <c r="R125" s="85" t="s">
        <v>59</v>
      </c>
      <c r="S125" s="4"/>
      <c r="T125" s="279"/>
      <c r="U125" s="276">
        <v>3.7</v>
      </c>
      <c r="V125" s="277">
        <v>4.2</v>
      </c>
      <c r="W125" s="276">
        <v>5.7</v>
      </c>
      <c r="X125" s="276">
        <v>50</v>
      </c>
      <c r="Y125" s="276">
        <f t="shared" si="51"/>
        <v>125</v>
      </c>
      <c r="Z125" s="276">
        <v>700</v>
      </c>
      <c r="AA125" s="279"/>
    </row>
    <row r="126" spans="1:27">
      <c r="A126" s="261"/>
      <c r="B126" s="251"/>
      <c r="C126" s="252"/>
      <c r="D126" s="176">
        <v>1139</v>
      </c>
      <c r="E126" s="243">
        <v>1139</v>
      </c>
      <c r="F126" s="86"/>
      <c r="G126" s="110"/>
      <c r="H126" s="111"/>
      <c r="I126" s="112"/>
      <c r="J126" s="113"/>
      <c r="K126" s="110"/>
      <c r="L126" s="110"/>
      <c r="M126" s="110"/>
      <c r="N126" s="124"/>
      <c r="O126" s="110"/>
      <c r="P126" s="110"/>
      <c r="Q126" s="93">
        <f t="shared" si="54"/>
        <v>125</v>
      </c>
      <c r="R126" s="114"/>
      <c r="S126" s="4"/>
      <c r="T126" s="279"/>
      <c r="U126" s="276">
        <v>3.7</v>
      </c>
      <c r="V126" s="277">
        <v>4.2</v>
      </c>
      <c r="W126" s="276">
        <v>5.7</v>
      </c>
      <c r="X126" s="276">
        <v>50</v>
      </c>
      <c r="Y126" s="276">
        <f t="shared" si="51"/>
        <v>125</v>
      </c>
      <c r="Z126" s="276">
        <v>700</v>
      </c>
      <c r="AA126" s="279"/>
    </row>
    <row r="127" spans="1:27">
      <c r="A127" s="261"/>
      <c r="B127" s="251"/>
      <c r="C127" s="252"/>
      <c r="D127" s="177">
        <v>4032</v>
      </c>
      <c r="E127" s="244">
        <v>3915</v>
      </c>
      <c r="F127" s="70"/>
      <c r="G127" s="103"/>
      <c r="H127" s="104"/>
      <c r="I127" s="105"/>
      <c r="J127" s="106"/>
      <c r="K127" s="103"/>
      <c r="L127" s="103"/>
      <c r="M127" s="103"/>
      <c r="N127" s="119"/>
      <c r="O127" s="103"/>
      <c r="P127" s="103"/>
      <c r="Q127" s="77">
        <f t="shared" si="54"/>
        <v>125</v>
      </c>
      <c r="R127" s="107"/>
      <c r="S127" s="4"/>
      <c r="T127" s="279"/>
      <c r="U127" s="276">
        <v>3.7</v>
      </c>
      <c r="V127" s="277">
        <v>4.2</v>
      </c>
      <c r="W127" s="276">
        <v>5.7</v>
      </c>
      <c r="X127" s="276">
        <v>50</v>
      </c>
      <c r="Y127" s="276">
        <f t="shared" si="51"/>
        <v>125</v>
      </c>
      <c r="Z127" s="276">
        <v>700</v>
      </c>
      <c r="AA127" s="279"/>
    </row>
    <row r="128" spans="1:27">
      <c r="A128" s="261"/>
      <c r="B128" s="98" t="s">
        <v>150</v>
      </c>
      <c r="C128" s="99" t="s">
        <v>151</v>
      </c>
      <c r="D128" s="99">
        <v>82019</v>
      </c>
      <c r="E128" s="241">
        <v>81750</v>
      </c>
      <c r="F128" s="52">
        <f>IF((D128&gt;E128),(D128-E128),(0))/1</f>
        <v>269</v>
      </c>
      <c r="G128" s="53">
        <f t="shared" si="43"/>
        <v>370</v>
      </c>
      <c r="H128" s="54">
        <f t="shared" si="44"/>
        <v>169</v>
      </c>
      <c r="I128" s="55">
        <f t="shared" si="45"/>
        <v>420</v>
      </c>
      <c r="J128" s="56">
        <f t="shared" si="46"/>
        <v>69</v>
      </c>
      <c r="K128" s="53">
        <f t="shared" si="47"/>
        <v>393.3</v>
      </c>
      <c r="L128" s="53">
        <f>(G128+I128+K128)*1</f>
        <v>1183.3</v>
      </c>
      <c r="M128" s="53">
        <f t="shared" si="48"/>
        <v>1183.3</v>
      </c>
      <c r="N128" s="57">
        <f t="shared" si="49"/>
        <v>125</v>
      </c>
      <c r="O128" s="53">
        <f t="shared" si="50"/>
        <v>0</v>
      </c>
      <c r="P128" s="53">
        <v>0</v>
      </c>
      <c r="Q128" s="53">
        <f t="shared" si="54"/>
        <v>1308.3</v>
      </c>
      <c r="R128" s="58" t="s">
        <v>59</v>
      </c>
      <c r="S128" s="4"/>
      <c r="T128" s="279"/>
      <c r="U128" s="276">
        <v>3.7</v>
      </c>
      <c r="V128" s="277">
        <v>4.2</v>
      </c>
      <c r="W128" s="276">
        <v>5.7</v>
      </c>
      <c r="X128" s="276">
        <v>50</v>
      </c>
      <c r="Y128" s="276">
        <f t="shared" si="51"/>
        <v>125</v>
      </c>
      <c r="Z128" s="276">
        <v>700</v>
      </c>
      <c r="AA128" s="279"/>
    </row>
    <row r="129" spans="1:27">
      <c r="A129" s="261"/>
      <c r="B129" s="98" t="s">
        <v>152</v>
      </c>
      <c r="C129" s="250" t="s">
        <v>153</v>
      </c>
      <c r="D129" s="250">
        <v>80020</v>
      </c>
      <c r="E129" s="250">
        <v>79581</v>
      </c>
      <c r="F129" s="52">
        <f>IF((D129&gt;E129),(D129-E129),(0))/1</f>
        <v>439</v>
      </c>
      <c r="G129" s="53">
        <f t="shared" si="43"/>
        <v>370</v>
      </c>
      <c r="H129" s="54">
        <f t="shared" si="44"/>
        <v>339</v>
      </c>
      <c r="I129" s="55">
        <f t="shared" si="45"/>
        <v>420</v>
      </c>
      <c r="J129" s="56">
        <f t="shared" si="46"/>
        <v>239</v>
      </c>
      <c r="K129" s="53">
        <f t="shared" si="47"/>
        <v>1362.3</v>
      </c>
      <c r="L129" s="53">
        <f>(G129+I129+K129)*1</f>
        <v>2152.3000000000002</v>
      </c>
      <c r="M129" s="53">
        <f t="shared" si="48"/>
        <v>2152.3000000000002</v>
      </c>
      <c r="N129" s="57">
        <f t="shared" si="49"/>
        <v>125</v>
      </c>
      <c r="O129" s="53">
        <f t="shared" si="50"/>
        <v>0</v>
      </c>
      <c r="P129" s="53">
        <v>0</v>
      </c>
      <c r="Q129" s="53">
        <f t="shared" si="54"/>
        <v>2277.3000000000002</v>
      </c>
      <c r="R129" s="58" t="s">
        <v>59</v>
      </c>
      <c r="S129" s="4"/>
      <c r="T129" s="279"/>
      <c r="U129" s="276">
        <v>3.7</v>
      </c>
      <c r="V129" s="277">
        <v>4.2</v>
      </c>
      <c r="W129" s="276">
        <v>5.7</v>
      </c>
      <c r="X129" s="276">
        <v>50</v>
      </c>
      <c r="Y129" s="276">
        <f t="shared" si="51"/>
        <v>125</v>
      </c>
      <c r="Z129" s="276">
        <v>700</v>
      </c>
      <c r="AA129" s="279"/>
    </row>
    <row r="130" spans="1:27">
      <c r="A130" s="261"/>
      <c r="B130" s="98" t="s">
        <v>123</v>
      </c>
      <c r="C130" s="99" t="s">
        <v>154</v>
      </c>
      <c r="D130" s="100"/>
      <c r="E130" s="100"/>
      <c r="F130" s="60">
        <f>IF((D130&gt;E130),(D130-E130),(0))/1</f>
        <v>0</v>
      </c>
      <c r="G130" s="61">
        <f t="shared" si="43"/>
        <v>0</v>
      </c>
      <c r="H130" s="62">
        <f t="shared" si="44"/>
        <v>0</v>
      </c>
      <c r="I130" s="63">
        <f t="shared" si="45"/>
        <v>0</v>
      </c>
      <c r="J130" s="64">
        <f t="shared" si="46"/>
        <v>0</v>
      </c>
      <c r="K130" s="61">
        <f t="shared" si="47"/>
        <v>0</v>
      </c>
      <c r="L130" s="61">
        <f>(G130+I130+K130)*1</f>
        <v>0</v>
      </c>
      <c r="M130" s="61">
        <f t="shared" si="48"/>
        <v>0</v>
      </c>
      <c r="N130" s="65">
        <f t="shared" si="49"/>
        <v>125</v>
      </c>
      <c r="O130" s="61">
        <f t="shared" si="50"/>
        <v>125</v>
      </c>
      <c r="P130" s="61"/>
      <c r="Q130" s="61">
        <f t="shared" si="54"/>
        <v>125</v>
      </c>
      <c r="R130" s="58" t="s">
        <v>59</v>
      </c>
      <c r="S130" s="4"/>
      <c r="T130" s="279"/>
      <c r="U130" s="276">
        <v>3.7</v>
      </c>
      <c r="V130" s="277">
        <v>4.2</v>
      </c>
      <c r="W130" s="276">
        <v>5.7</v>
      </c>
      <c r="X130" s="276">
        <v>50</v>
      </c>
      <c r="Y130" s="276">
        <f t="shared" si="51"/>
        <v>125</v>
      </c>
      <c r="Z130" s="276">
        <v>700</v>
      </c>
      <c r="AA130" s="279"/>
    </row>
    <row r="131" spans="1:27">
      <c r="A131" s="261"/>
      <c r="B131" s="98" t="s">
        <v>123</v>
      </c>
      <c r="C131" s="99" t="s">
        <v>155</v>
      </c>
      <c r="D131" s="100"/>
      <c r="E131" s="100"/>
      <c r="F131" s="60">
        <f>IF((D131&gt;E131),(D131-E131),(0))/1</f>
        <v>0</v>
      </c>
      <c r="G131" s="61">
        <f t="shared" si="43"/>
        <v>0</v>
      </c>
      <c r="H131" s="62">
        <f t="shared" si="44"/>
        <v>0</v>
      </c>
      <c r="I131" s="63">
        <f t="shared" si="45"/>
        <v>0</v>
      </c>
      <c r="J131" s="64">
        <f t="shared" si="46"/>
        <v>0</v>
      </c>
      <c r="K131" s="61">
        <f t="shared" si="47"/>
        <v>0</v>
      </c>
      <c r="L131" s="61">
        <f>(G131+I131+K131)*1</f>
        <v>0</v>
      </c>
      <c r="M131" s="61">
        <f t="shared" si="48"/>
        <v>0</v>
      </c>
      <c r="N131" s="65">
        <f t="shared" si="49"/>
        <v>125</v>
      </c>
      <c r="O131" s="61">
        <f t="shared" si="50"/>
        <v>125</v>
      </c>
      <c r="P131" s="61">
        <v>103.19999999999982</v>
      </c>
      <c r="Q131" s="61">
        <f t="shared" si="54"/>
        <v>228.19999999999982</v>
      </c>
      <c r="R131" s="58" t="s">
        <v>59</v>
      </c>
      <c r="S131" s="4"/>
      <c r="T131" s="279"/>
      <c r="U131" s="276">
        <v>3.7</v>
      </c>
      <c r="V131" s="277">
        <v>4.2</v>
      </c>
      <c r="W131" s="276">
        <v>5.7</v>
      </c>
      <c r="X131" s="276">
        <v>50</v>
      </c>
      <c r="Y131" s="276">
        <f t="shared" si="51"/>
        <v>125</v>
      </c>
      <c r="Z131" s="276">
        <v>700</v>
      </c>
      <c r="AA131" s="279"/>
    </row>
    <row r="132" spans="1:27">
      <c r="A132" s="261"/>
      <c r="B132" s="98" t="s">
        <v>156</v>
      </c>
      <c r="C132" s="99" t="s">
        <v>157</v>
      </c>
      <c r="D132" s="99">
        <v>10629</v>
      </c>
      <c r="E132" s="241">
        <v>10580</v>
      </c>
      <c r="F132" s="52">
        <f>IF((D132&gt;E132),(D132-E132),(0))/1</f>
        <v>49</v>
      </c>
      <c r="G132" s="53">
        <f t="shared" si="43"/>
        <v>181.3</v>
      </c>
      <c r="H132" s="54">
        <f t="shared" si="44"/>
        <v>0</v>
      </c>
      <c r="I132" s="55">
        <f t="shared" si="45"/>
        <v>0</v>
      </c>
      <c r="J132" s="56">
        <f t="shared" si="46"/>
        <v>0</v>
      </c>
      <c r="K132" s="53">
        <f t="shared" si="47"/>
        <v>0</v>
      </c>
      <c r="L132" s="53">
        <f>(G132+I132+K132)*1</f>
        <v>181.3</v>
      </c>
      <c r="M132" s="53">
        <f t="shared" si="48"/>
        <v>181.3</v>
      </c>
      <c r="N132" s="57">
        <f t="shared" si="49"/>
        <v>125</v>
      </c>
      <c r="O132" s="53">
        <f t="shared" si="50"/>
        <v>0</v>
      </c>
      <c r="P132" s="53">
        <v>0</v>
      </c>
      <c r="Q132" s="53">
        <f t="shared" si="54"/>
        <v>306.3</v>
      </c>
      <c r="R132" s="58" t="s">
        <v>59</v>
      </c>
      <c r="S132" s="4"/>
      <c r="T132" s="279"/>
      <c r="U132" s="276">
        <v>3.7</v>
      </c>
      <c r="V132" s="277">
        <v>4.2</v>
      </c>
      <c r="W132" s="276">
        <v>5.7</v>
      </c>
      <c r="X132" s="276">
        <v>50</v>
      </c>
      <c r="Y132" s="276">
        <f t="shared" si="51"/>
        <v>125</v>
      </c>
      <c r="Z132" s="276">
        <v>700</v>
      </c>
      <c r="AA132" s="279"/>
    </row>
    <row r="133" spans="1:27">
      <c r="A133" s="261"/>
      <c r="B133" s="98" t="s">
        <v>158</v>
      </c>
      <c r="C133" s="99" t="s">
        <v>159</v>
      </c>
      <c r="D133" s="99">
        <v>32174</v>
      </c>
      <c r="E133" s="241">
        <v>31838</v>
      </c>
      <c r="F133" s="52">
        <f t="shared" ref="F133" si="55">IF((D133&gt;E133),(D133-E133),(0))/1</f>
        <v>336</v>
      </c>
      <c r="G133" s="53">
        <f t="shared" si="43"/>
        <v>370</v>
      </c>
      <c r="H133" s="54">
        <f t="shared" si="44"/>
        <v>236</v>
      </c>
      <c r="I133" s="55">
        <f t="shared" si="45"/>
        <v>420</v>
      </c>
      <c r="J133" s="56">
        <f t="shared" si="46"/>
        <v>136</v>
      </c>
      <c r="K133" s="53">
        <f t="shared" si="47"/>
        <v>775.2</v>
      </c>
      <c r="L133" s="53">
        <f t="shared" ref="L133" si="56">(G133+I133+K133)*1</f>
        <v>1565.2</v>
      </c>
      <c r="M133" s="53">
        <f t="shared" si="48"/>
        <v>1565.2</v>
      </c>
      <c r="N133" s="57">
        <f t="shared" si="49"/>
        <v>125</v>
      </c>
      <c r="O133" s="53">
        <f t="shared" si="50"/>
        <v>0</v>
      </c>
      <c r="P133" s="53">
        <v>0</v>
      </c>
      <c r="Q133" s="53">
        <f t="shared" si="54"/>
        <v>1690.2</v>
      </c>
      <c r="R133" s="58" t="s">
        <v>59</v>
      </c>
      <c r="S133" s="4"/>
      <c r="T133" s="279"/>
      <c r="U133" s="276">
        <v>3.7</v>
      </c>
      <c r="V133" s="277">
        <v>4.2</v>
      </c>
      <c r="W133" s="276">
        <v>5.7</v>
      </c>
      <c r="X133" s="276">
        <v>50</v>
      </c>
      <c r="Y133" s="276">
        <f t="shared" si="51"/>
        <v>125</v>
      </c>
      <c r="Z133" s="276">
        <v>700</v>
      </c>
      <c r="AA133" s="279"/>
    </row>
    <row r="134" spans="1:27">
      <c r="A134" s="261"/>
      <c r="B134" s="98" t="s">
        <v>160</v>
      </c>
      <c r="C134" s="99" t="s">
        <v>161</v>
      </c>
      <c r="D134" s="193">
        <v>72324</v>
      </c>
      <c r="E134" s="241">
        <v>70961</v>
      </c>
      <c r="F134" s="52">
        <f>IF((D134&gt;E134),(D134-E134),(0))/5</f>
        <v>272.60000000000002</v>
      </c>
      <c r="G134" s="53">
        <f t="shared" ref="G134:G201" si="57">IF((F134&gt;100),(100*U134), (F134*U134))</f>
        <v>370</v>
      </c>
      <c r="H134" s="54">
        <f t="shared" ref="H134:H201" si="58">IF((F134&gt;100),(F134-100),(0))</f>
        <v>172.60000000000002</v>
      </c>
      <c r="I134" s="55">
        <f t="shared" ref="I134:I201" si="59">IF((H134&gt;100),(100*V134),(H134*V134))</f>
        <v>420</v>
      </c>
      <c r="J134" s="56">
        <f t="shared" si="46"/>
        <v>72.600000000000023</v>
      </c>
      <c r="K134" s="53">
        <f t="shared" ref="K134:K201" si="60">IF((J134&gt;0),(J134*W134),(0))</f>
        <v>413.82000000000016</v>
      </c>
      <c r="L134" s="53">
        <f>(G134+I134+K134)*5</f>
        <v>6019.1</v>
      </c>
      <c r="M134" s="53">
        <f t="shared" si="48"/>
        <v>6019.1</v>
      </c>
      <c r="N134" s="57">
        <f t="shared" si="49"/>
        <v>125</v>
      </c>
      <c r="O134" s="53">
        <f t="shared" si="50"/>
        <v>0</v>
      </c>
      <c r="P134" s="53">
        <v>0</v>
      </c>
      <c r="Q134" s="53">
        <f t="shared" si="54"/>
        <v>6144.1</v>
      </c>
      <c r="R134" s="58" t="s">
        <v>281</v>
      </c>
      <c r="S134" s="4"/>
      <c r="T134" s="279"/>
      <c r="U134" s="276">
        <v>3.7</v>
      </c>
      <c r="V134" s="277">
        <v>4.2</v>
      </c>
      <c r="W134" s="276">
        <v>5.7</v>
      </c>
      <c r="X134" s="276">
        <v>50</v>
      </c>
      <c r="Y134" s="276">
        <f t="shared" si="51"/>
        <v>125</v>
      </c>
      <c r="Z134" s="276">
        <v>700</v>
      </c>
      <c r="AA134" s="279"/>
    </row>
    <row r="135" spans="1:27">
      <c r="A135" s="261"/>
      <c r="B135" s="98" t="s">
        <v>162</v>
      </c>
      <c r="C135" s="99" t="s">
        <v>163</v>
      </c>
      <c r="D135" s="99">
        <v>36257</v>
      </c>
      <c r="E135" s="241">
        <v>35861</v>
      </c>
      <c r="F135" s="52">
        <f>IF((D135&gt;E135),(D135-E135),(0))/2</f>
        <v>198</v>
      </c>
      <c r="G135" s="53">
        <f t="shared" si="57"/>
        <v>370</v>
      </c>
      <c r="H135" s="54">
        <f t="shared" si="58"/>
        <v>98</v>
      </c>
      <c r="I135" s="55">
        <f t="shared" si="59"/>
        <v>411.6</v>
      </c>
      <c r="J135" s="56">
        <f t="shared" si="46"/>
        <v>0</v>
      </c>
      <c r="K135" s="53">
        <f t="shared" si="60"/>
        <v>0</v>
      </c>
      <c r="L135" s="53">
        <f>(G135+I135+K135)*2</f>
        <v>1563.2</v>
      </c>
      <c r="M135" s="53">
        <f t="shared" si="48"/>
        <v>1563.2</v>
      </c>
      <c r="N135" s="57">
        <f t="shared" si="49"/>
        <v>125</v>
      </c>
      <c r="O135" s="53">
        <f t="shared" si="50"/>
        <v>0</v>
      </c>
      <c r="P135" s="53">
        <v>0</v>
      </c>
      <c r="Q135" s="53">
        <f t="shared" si="54"/>
        <v>1688.2</v>
      </c>
      <c r="R135" s="58" t="s">
        <v>281</v>
      </c>
      <c r="S135" s="4"/>
      <c r="T135" s="279"/>
      <c r="U135" s="276">
        <v>3.7</v>
      </c>
      <c r="V135" s="277">
        <v>4.2</v>
      </c>
      <c r="W135" s="276">
        <v>5.7</v>
      </c>
      <c r="X135" s="276">
        <v>50</v>
      </c>
      <c r="Y135" s="276">
        <f t="shared" si="51"/>
        <v>125</v>
      </c>
      <c r="Z135" s="276">
        <v>700</v>
      </c>
      <c r="AA135" s="279"/>
    </row>
    <row r="136" spans="1:27">
      <c r="A136" s="261"/>
      <c r="B136" s="98" t="s">
        <v>164</v>
      </c>
      <c r="C136" s="99" t="s">
        <v>165</v>
      </c>
      <c r="D136" s="99">
        <v>16663</v>
      </c>
      <c r="E136" s="241">
        <v>16234</v>
      </c>
      <c r="F136" s="52">
        <f>IF((D136&gt;E136),(D136-E136),(0))/1</f>
        <v>429</v>
      </c>
      <c r="G136" s="53">
        <f t="shared" si="57"/>
        <v>370</v>
      </c>
      <c r="H136" s="54">
        <f t="shared" si="58"/>
        <v>329</v>
      </c>
      <c r="I136" s="55">
        <f t="shared" si="59"/>
        <v>420</v>
      </c>
      <c r="J136" s="56">
        <f t="shared" ref="J136:J237" si="61">IF((H136&gt;100),(H136-100),(0))</f>
        <v>229</v>
      </c>
      <c r="K136" s="53">
        <f t="shared" si="60"/>
        <v>1305.3</v>
      </c>
      <c r="L136" s="53">
        <f t="shared" ref="L136:L138" si="62">(G136+I136+K136)*1</f>
        <v>2095.3000000000002</v>
      </c>
      <c r="M136" s="53">
        <f t="shared" ref="M136:M201" si="63">L136</f>
        <v>2095.3000000000002</v>
      </c>
      <c r="N136" s="57">
        <f t="shared" ref="N136:N201" si="64">IF((Y136&gt;0),Y136,130)</f>
        <v>125</v>
      </c>
      <c r="O136" s="53">
        <f t="shared" ref="O136:O237" si="65">IF((F136&gt;0),0,(Y136))</f>
        <v>0</v>
      </c>
      <c r="P136" s="53">
        <v>0</v>
      </c>
      <c r="Q136" s="53">
        <f t="shared" si="54"/>
        <v>2220.3000000000002</v>
      </c>
      <c r="R136" s="58" t="s">
        <v>59</v>
      </c>
      <c r="S136" s="4"/>
      <c r="T136" s="279"/>
      <c r="U136" s="276">
        <v>3.7</v>
      </c>
      <c r="V136" s="277">
        <v>4.2</v>
      </c>
      <c r="W136" s="276">
        <v>5.7</v>
      </c>
      <c r="X136" s="276">
        <v>50</v>
      </c>
      <c r="Y136" s="276">
        <f t="shared" si="51"/>
        <v>125</v>
      </c>
      <c r="Z136" s="276">
        <v>700</v>
      </c>
      <c r="AA136" s="279"/>
    </row>
    <row r="137" spans="1:27">
      <c r="A137" s="261"/>
      <c r="B137" s="98" t="s">
        <v>295</v>
      </c>
      <c r="C137" s="99" t="s">
        <v>166</v>
      </c>
      <c r="D137" s="164">
        <v>26867</v>
      </c>
      <c r="E137" s="241">
        <v>26576</v>
      </c>
      <c r="F137" s="52">
        <f>IF((D137&gt;E137),(D137-E137),(0))/1</f>
        <v>291</v>
      </c>
      <c r="G137" s="53">
        <f t="shared" si="57"/>
        <v>370</v>
      </c>
      <c r="H137" s="54">
        <f t="shared" si="58"/>
        <v>191</v>
      </c>
      <c r="I137" s="55">
        <f t="shared" si="59"/>
        <v>420</v>
      </c>
      <c r="J137" s="56">
        <f t="shared" si="61"/>
        <v>91</v>
      </c>
      <c r="K137" s="53">
        <f t="shared" si="60"/>
        <v>518.70000000000005</v>
      </c>
      <c r="L137" s="53">
        <f t="shared" si="62"/>
        <v>1308.7</v>
      </c>
      <c r="M137" s="53">
        <f t="shared" si="63"/>
        <v>1308.7</v>
      </c>
      <c r="N137" s="57">
        <f t="shared" si="64"/>
        <v>125</v>
      </c>
      <c r="O137" s="53">
        <f t="shared" si="65"/>
        <v>0</v>
      </c>
      <c r="P137" s="53">
        <v>0</v>
      </c>
      <c r="Q137" s="53">
        <f t="shared" si="54"/>
        <v>1433.7</v>
      </c>
      <c r="R137" s="58" t="s">
        <v>59</v>
      </c>
      <c r="S137" s="4"/>
      <c r="T137" s="279"/>
      <c r="U137" s="276">
        <v>3.7</v>
      </c>
      <c r="V137" s="277">
        <v>4.2</v>
      </c>
      <c r="W137" s="276">
        <v>5.7</v>
      </c>
      <c r="X137" s="276">
        <v>50</v>
      </c>
      <c r="Y137" s="276">
        <f t="shared" si="51"/>
        <v>125</v>
      </c>
      <c r="Z137" s="276">
        <v>700</v>
      </c>
      <c r="AA137" s="279"/>
    </row>
    <row r="138" spans="1:27">
      <c r="A138" s="261"/>
      <c r="B138" s="98" t="s">
        <v>123</v>
      </c>
      <c r="C138" s="99" t="s">
        <v>168</v>
      </c>
      <c r="D138" s="99"/>
      <c r="E138" s="241"/>
      <c r="F138" s="60">
        <f>IF((D138&gt;E138),(D138-E138),(0))/1</f>
        <v>0</v>
      </c>
      <c r="G138" s="61">
        <f t="shared" si="57"/>
        <v>0</v>
      </c>
      <c r="H138" s="62">
        <f t="shared" si="58"/>
        <v>0</v>
      </c>
      <c r="I138" s="63">
        <f t="shared" si="59"/>
        <v>0</v>
      </c>
      <c r="J138" s="64">
        <f t="shared" si="61"/>
        <v>0</v>
      </c>
      <c r="K138" s="61">
        <f t="shared" si="60"/>
        <v>0</v>
      </c>
      <c r="L138" s="61">
        <f t="shared" si="62"/>
        <v>0</v>
      </c>
      <c r="M138" s="61">
        <f t="shared" si="63"/>
        <v>0</v>
      </c>
      <c r="N138" s="65">
        <f t="shared" si="64"/>
        <v>125</v>
      </c>
      <c r="O138" s="61">
        <f t="shared" si="65"/>
        <v>125</v>
      </c>
      <c r="P138" s="61">
        <v>0</v>
      </c>
      <c r="Q138" s="61">
        <f t="shared" si="54"/>
        <v>125</v>
      </c>
      <c r="R138" s="58" t="s">
        <v>59</v>
      </c>
      <c r="S138" s="4"/>
      <c r="T138" s="279"/>
      <c r="U138" s="276">
        <v>3.7</v>
      </c>
      <c r="V138" s="277">
        <v>4.2</v>
      </c>
      <c r="W138" s="276">
        <v>5.7</v>
      </c>
      <c r="X138" s="276">
        <v>50</v>
      </c>
      <c r="Y138" s="276">
        <f t="shared" si="51"/>
        <v>125</v>
      </c>
      <c r="Z138" s="276">
        <v>700</v>
      </c>
      <c r="AA138" s="279"/>
    </row>
    <row r="139" spans="1:27">
      <c r="A139" s="261"/>
      <c r="B139" s="251" t="s">
        <v>282</v>
      </c>
      <c r="C139" s="252" t="s">
        <v>169</v>
      </c>
      <c r="D139" s="126">
        <v>7332</v>
      </c>
      <c r="E139" s="126">
        <v>7253</v>
      </c>
      <c r="F139" s="79">
        <f>IF((D139&gt;E139),(D139-E139)+(D140-E140)+(D141-E141),(0))/1</f>
        <v>129</v>
      </c>
      <c r="G139" s="80">
        <f t="shared" si="57"/>
        <v>370</v>
      </c>
      <c r="H139" s="81">
        <f t="shared" si="58"/>
        <v>29</v>
      </c>
      <c r="I139" s="82">
        <f t="shared" si="59"/>
        <v>121.80000000000001</v>
      </c>
      <c r="J139" s="83">
        <f t="shared" si="61"/>
        <v>0</v>
      </c>
      <c r="K139" s="80">
        <f t="shared" si="60"/>
        <v>0</v>
      </c>
      <c r="L139" s="80">
        <f>(G139+I139+K139)*1</f>
        <v>491.8</v>
      </c>
      <c r="M139" s="80">
        <f t="shared" si="63"/>
        <v>491.8</v>
      </c>
      <c r="N139" s="84">
        <f t="shared" si="64"/>
        <v>125</v>
      </c>
      <c r="O139" s="80">
        <f t="shared" si="65"/>
        <v>0</v>
      </c>
      <c r="P139" s="80">
        <v>0</v>
      </c>
      <c r="Q139" s="80">
        <f t="shared" si="54"/>
        <v>616.79999999999995</v>
      </c>
      <c r="R139" s="85" t="s">
        <v>59</v>
      </c>
      <c r="S139" s="4"/>
      <c r="T139" s="279"/>
      <c r="U139" s="276">
        <v>3.7</v>
      </c>
      <c r="V139" s="277">
        <v>4.2</v>
      </c>
      <c r="W139" s="276">
        <v>5.7</v>
      </c>
      <c r="X139" s="276">
        <v>50</v>
      </c>
      <c r="Y139" s="276">
        <f t="shared" si="51"/>
        <v>125</v>
      </c>
      <c r="Z139" s="276">
        <v>700</v>
      </c>
      <c r="AA139" s="279"/>
    </row>
    <row r="140" spans="1:27">
      <c r="A140" s="261"/>
      <c r="B140" s="251"/>
      <c r="C140" s="252"/>
      <c r="D140" s="127">
        <v>20570</v>
      </c>
      <c r="E140" s="127">
        <v>20539</v>
      </c>
      <c r="F140" s="86"/>
      <c r="G140" s="110"/>
      <c r="H140" s="111"/>
      <c r="I140" s="112"/>
      <c r="J140" s="113"/>
      <c r="K140" s="110"/>
      <c r="L140" s="110"/>
      <c r="M140" s="110"/>
      <c r="N140" s="124"/>
      <c r="O140" s="110"/>
      <c r="P140" s="110"/>
      <c r="Q140" s="110"/>
      <c r="R140" s="114"/>
      <c r="S140" s="4"/>
      <c r="T140" s="279"/>
      <c r="U140" s="276">
        <v>3.7</v>
      </c>
      <c r="V140" s="277">
        <v>4.2</v>
      </c>
      <c r="W140" s="276">
        <v>5.7</v>
      </c>
      <c r="X140" s="276">
        <v>50</v>
      </c>
      <c r="Y140" s="276">
        <f t="shared" si="51"/>
        <v>125</v>
      </c>
      <c r="Z140" s="276">
        <v>700</v>
      </c>
      <c r="AA140" s="279"/>
    </row>
    <row r="141" spans="1:27">
      <c r="A141" s="261"/>
      <c r="B141" s="251"/>
      <c r="C141" s="252"/>
      <c r="D141" s="125">
        <v>741</v>
      </c>
      <c r="E141" s="125">
        <v>722</v>
      </c>
      <c r="F141" s="70"/>
      <c r="G141" s="103"/>
      <c r="H141" s="104"/>
      <c r="I141" s="105"/>
      <c r="J141" s="106"/>
      <c r="K141" s="103"/>
      <c r="L141" s="103"/>
      <c r="M141" s="103"/>
      <c r="N141" s="119"/>
      <c r="O141" s="103"/>
      <c r="P141" s="103"/>
      <c r="Q141" s="103"/>
      <c r="R141" s="107"/>
      <c r="S141" s="4"/>
      <c r="T141" s="279"/>
      <c r="U141" s="276">
        <v>3.7</v>
      </c>
      <c r="V141" s="277">
        <v>4.2</v>
      </c>
      <c r="W141" s="276">
        <v>5.7</v>
      </c>
      <c r="X141" s="276">
        <v>50</v>
      </c>
      <c r="Y141" s="276">
        <f t="shared" si="51"/>
        <v>125</v>
      </c>
      <c r="Z141" s="276">
        <v>700</v>
      </c>
      <c r="AA141" s="279"/>
    </row>
    <row r="142" spans="1:27">
      <c r="A142" s="261"/>
      <c r="B142" s="98" t="s">
        <v>123</v>
      </c>
      <c r="C142" s="99" t="s">
        <v>171</v>
      </c>
      <c r="D142" s="100"/>
      <c r="E142" s="100"/>
      <c r="F142" s="60">
        <f>IF((D142&gt;E142),(D142-E142),(0))/1</f>
        <v>0</v>
      </c>
      <c r="G142" s="61">
        <f t="shared" si="57"/>
        <v>0</v>
      </c>
      <c r="H142" s="62">
        <f t="shared" si="58"/>
        <v>0</v>
      </c>
      <c r="I142" s="63">
        <f t="shared" si="59"/>
        <v>0</v>
      </c>
      <c r="J142" s="64">
        <f t="shared" si="61"/>
        <v>0</v>
      </c>
      <c r="K142" s="61">
        <f t="shared" si="60"/>
        <v>0</v>
      </c>
      <c r="L142" s="61">
        <f>(G142+I142+K142)*1</f>
        <v>0</v>
      </c>
      <c r="M142" s="61">
        <f t="shared" si="63"/>
        <v>0</v>
      </c>
      <c r="N142" s="65">
        <f t="shared" si="64"/>
        <v>125</v>
      </c>
      <c r="O142" s="61">
        <f t="shared" si="65"/>
        <v>125</v>
      </c>
      <c r="P142" s="61"/>
      <c r="Q142" s="61">
        <f t="shared" si="54"/>
        <v>125</v>
      </c>
      <c r="R142" s="58" t="s">
        <v>59</v>
      </c>
      <c r="S142" s="4"/>
      <c r="T142" s="279"/>
      <c r="U142" s="276">
        <v>3.7</v>
      </c>
      <c r="V142" s="277">
        <v>4.2</v>
      </c>
      <c r="W142" s="276">
        <v>5.7</v>
      </c>
      <c r="X142" s="276">
        <v>50</v>
      </c>
      <c r="Y142" s="276">
        <f t="shared" si="51"/>
        <v>125</v>
      </c>
      <c r="Z142" s="276">
        <v>700</v>
      </c>
      <c r="AA142" s="279"/>
    </row>
    <row r="143" spans="1:27">
      <c r="A143" s="261"/>
      <c r="B143" s="262" t="s">
        <v>292</v>
      </c>
      <c r="C143" s="252" t="s">
        <v>172</v>
      </c>
      <c r="D143" s="190">
        <v>17850</v>
      </c>
      <c r="E143" s="242">
        <v>17850</v>
      </c>
      <c r="F143" s="79">
        <f>IF((D144&gt;E144),(D143-E143)+(D144-E144)+(D145-E145),(0))/1</f>
        <v>0</v>
      </c>
      <c r="G143" s="80">
        <f t="shared" si="57"/>
        <v>0</v>
      </c>
      <c r="H143" s="81">
        <f t="shared" si="58"/>
        <v>0</v>
      </c>
      <c r="I143" s="82">
        <f t="shared" si="59"/>
        <v>0</v>
      </c>
      <c r="J143" s="83">
        <f t="shared" si="61"/>
        <v>0</v>
      </c>
      <c r="K143" s="80">
        <f t="shared" si="60"/>
        <v>0</v>
      </c>
      <c r="L143" s="80">
        <f>(G143+I143+K143)*1</f>
        <v>0</v>
      </c>
      <c r="M143" s="80">
        <f t="shared" si="63"/>
        <v>0</v>
      </c>
      <c r="N143" s="84">
        <f t="shared" si="64"/>
        <v>125</v>
      </c>
      <c r="O143" s="80">
        <f t="shared" si="65"/>
        <v>125</v>
      </c>
      <c r="P143" s="80">
        <v>0</v>
      </c>
      <c r="Q143" s="80">
        <f t="shared" si="54"/>
        <v>125</v>
      </c>
      <c r="R143" s="85" t="s">
        <v>59</v>
      </c>
      <c r="S143" s="4"/>
      <c r="T143" s="279"/>
      <c r="U143" s="276">
        <v>3.7</v>
      </c>
      <c r="V143" s="277">
        <v>4.2</v>
      </c>
      <c r="W143" s="276">
        <v>5.7</v>
      </c>
      <c r="X143" s="276">
        <v>50</v>
      </c>
      <c r="Y143" s="276">
        <f t="shared" si="51"/>
        <v>125</v>
      </c>
      <c r="Z143" s="276">
        <v>700</v>
      </c>
      <c r="AA143" s="279"/>
    </row>
    <row r="144" spans="1:27">
      <c r="A144" s="261"/>
      <c r="B144" s="262"/>
      <c r="C144" s="252"/>
      <c r="D144" s="191">
        <v>23528</v>
      </c>
      <c r="E144" s="243">
        <v>23528</v>
      </c>
      <c r="F144" s="86"/>
      <c r="G144" s="110"/>
      <c r="H144" s="111"/>
      <c r="I144" s="112"/>
      <c r="J144" s="113"/>
      <c r="K144" s="110"/>
      <c r="L144" s="110"/>
      <c r="M144" s="110"/>
      <c r="N144" s="124"/>
      <c r="O144" s="110"/>
      <c r="P144" s="110"/>
      <c r="Q144" s="110"/>
      <c r="R144" s="114"/>
      <c r="S144" s="4"/>
      <c r="T144" s="279"/>
      <c r="U144" s="276">
        <v>3.7</v>
      </c>
      <c r="V144" s="277">
        <v>4.2</v>
      </c>
      <c r="W144" s="276">
        <v>5.7</v>
      </c>
      <c r="X144" s="276">
        <v>50</v>
      </c>
      <c r="Y144" s="276">
        <f t="shared" si="51"/>
        <v>125</v>
      </c>
      <c r="Z144" s="276">
        <v>700</v>
      </c>
      <c r="AA144" s="279"/>
    </row>
    <row r="145" spans="1:27">
      <c r="A145" s="261"/>
      <c r="B145" s="262"/>
      <c r="C145" s="252"/>
      <c r="D145" s="192">
        <v>18889</v>
      </c>
      <c r="E145" s="244">
        <v>18889</v>
      </c>
      <c r="F145" s="70"/>
      <c r="G145" s="103"/>
      <c r="H145" s="104"/>
      <c r="I145" s="105"/>
      <c r="J145" s="106"/>
      <c r="K145" s="103"/>
      <c r="L145" s="103"/>
      <c r="M145" s="103"/>
      <c r="N145" s="119"/>
      <c r="O145" s="103"/>
      <c r="P145" s="103"/>
      <c r="Q145" s="103"/>
      <c r="R145" s="107"/>
      <c r="S145" s="4"/>
      <c r="T145" s="279"/>
      <c r="U145" s="276">
        <v>3.7</v>
      </c>
      <c r="V145" s="277">
        <v>4.2</v>
      </c>
      <c r="W145" s="276">
        <v>5.7</v>
      </c>
      <c r="X145" s="276">
        <v>50</v>
      </c>
      <c r="Y145" s="276">
        <f t="shared" si="51"/>
        <v>125</v>
      </c>
      <c r="Z145" s="276">
        <v>700</v>
      </c>
      <c r="AA145" s="279"/>
    </row>
    <row r="146" spans="1:27">
      <c r="A146" s="261"/>
      <c r="B146" s="98" t="s">
        <v>173</v>
      </c>
      <c r="C146" s="99" t="s">
        <v>174</v>
      </c>
      <c r="D146" s="99">
        <v>14541</v>
      </c>
      <c r="E146" s="241">
        <v>14360</v>
      </c>
      <c r="F146" s="52">
        <f>IF((D146&gt;E146),(D146-E146),(0))/1</f>
        <v>181</v>
      </c>
      <c r="G146" s="53">
        <f t="shared" si="57"/>
        <v>370</v>
      </c>
      <c r="H146" s="54">
        <f t="shared" si="58"/>
        <v>81</v>
      </c>
      <c r="I146" s="55">
        <f t="shared" si="59"/>
        <v>340.2</v>
      </c>
      <c r="J146" s="56">
        <f t="shared" si="61"/>
        <v>0</v>
      </c>
      <c r="K146" s="53">
        <f t="shared" si="60"/>
        <v>0</v>
      </c>
      <c r="L146" s="53">
        <f>(G146+I146+K146)*1</f>
        <v>710.2</v>
      </c>
      <c r="M146" s="53">
        <f t="shared" si="63"/>
        <v>710.2</v>
      </c>
      <c r="N146" s="57">
        <f t="shared" si="64"/>
        <v>125</v>
      </c>
      <c r="O146" s="53">
        <f t="shared" si="65"/>
        <v>0</v>
      </c>
      <c r="P146" s="53">
        <v>0</v>
      </c>
      <c r="Q146" s="53">
        <f t="shared" si="54"/>
        <v>835.2</v>
      </c>
      <c r="R146" s="58" t="s">
        <v>59</v>
      </c>
      <c r="S146" s="4"/>
      <c r="T146" s="279"/>
      <c r="U146" s="276">
        <v>3.7</v>
      </c>
      <c r="V146" s="277">
        <v>4.2</v>
      </c>
      <c r="W146" s="276">
        <v>5.7</v>
      </c>
      <c r="X146" s="276">
        <v>50</v>
      </c>
      <c r="Y146" s="276">
        <f t="shared" si="51"/>
        <v>125</v>
      </c>
      <c r="Z146" s="276">
        <v>700</v>
      </c>
      <c r="AA146" s="279"/>
    </row>
    <row r="147" spans="1:27">
      <c r="A147" s="261"/>
      <c r="B147" s="98" t="s">
        <v>301</v>
      </c>
      <c r="C147" s="99" t="s">
        <v>175</v>
      </c>
      <c r="D147" s="99">
        <v>28186</v>
      </c>
      <c r="E147" s="241">
        <v>28112</v>
      </c>
      <c r="F147" s="52">
        <f>IF((D147&gt;E147),(D147-E147),(0))/1</f>
        <v>74</v>
      </c>
      <c r="G147" s="53">
        <f t="shared" si="57"/>
        <v>273.8</v>
      </c>
      <c r="H147" s="54">
        <f t="shared" si="58"/>
        <v>0</v>
      </c>
      <c r="I147" s="55">
        <f t="shared" si="59"/>
        <v>0</v>
      </c>
      <c r="J147" s="56">
        <f t="shared" si="61"/>
        <v>0</v>
      </c>
      <c r="K147" s="53">
        <f t="shared" si="60"/>
        <v>0</v>
      </c>
      <c r="L147" s="53">
        <f>(G147+I147+K147)*1</f>
        <v>273.8</v>
      </c>
      <c r="M147" s="53">
        <f t="shared" si="63"/>
        <v>273.8</v>
      </c>
      <c r="N147" s="57">
        <f t="shared" si="64"/>
        <v>125</v>
      </c>
      <c r="O147" s="53">
        <f t="shared" si="65"/>
        <v>0</v>
      </c>
      <c r="P147" s="53">
        <v>0</v>
      </c>
      <c r="Q147" s="53">
        <f t="shared" si="54"/>
        <v>398.8</v>
      </c>
      <c r="R147" s="58" t="s">
        <v>59</v>
      </c>
      <c r="S147" s="4"/>
      <c r="T147" s="280"/>
      <c r="U147" s="276">
        <v>3.7</v>
      </c>
      <c r="V147" s="277">
        <v>4.2</v>
      </c>
      <c r="W147" s="276">
        <v>5.7</v>
      </c>
      <c r="X147" s="276">
        <v>50</v>
      </c>
      <c r="Y147" s="276">
        <f t="shared" si="51"/>
        <v>125</v>
      </c>
      <c r="Z147" s="276">
        <v>700</v>
      </c>
      <c r="AA147" s="279"/>
    </row>
    <row r="148" spans="1:27">
      <c r="A148" s="261"/>
      <c r="B148" s="98" t="s">
        <v>123</v>
      </c>
      <c r="C148" s="99" t="s">
        <v>177</v>
      </c>
      <c r="D148" s="100"/>
      <c r="E148" s="100"/>
      <c r="F148" s="60">
        <f>IF((D148&gt;E148),(D148-E148),(0))/1</f>
        <v>0</v>
      </c>
      <c r="G148" s="61">
        <f t="shared" si="57"/>
        <v>0</v>
      </c>
      <c r="H148" s="62">
        <f t="shared" si="58"/>
        <v>0</v>
      </c>
      <c r="I148" s="63">
        <f t="shared" si="59"/>
        <v>0</v>
      </c>
      <c r="J148" s="64">
        <f t="shared" si="61"/>
        <v>0</v>
      </c>
      <c r="K148" s="61">
        <f t="shared" si="60"/>
        <v>0</v>
      </c>
      <c r="L148" s="61">
        <f>(G148+I148+K148)*1</f>
        <v>0</v>
      </c>
      <c r="M148" s="61">
        <f t="shared" si="63"/>
        <v>0</v>
      </c>
      <c r="N148" s="65">
        <f t="shared" si="64"/>
        <v>125</v>
      </c>
      <c r="O148" s="61">
        <f t="shared" si="65"/>
        <v>125</v>
      </c>
      <c r="P148" s="61"/>
      <c r="Q148" s="61">
        <f t="shared" si="54"/>
        <v>125</v>
      </c>
      <c r="R148" s="118" t="s">
        <v>294</v>
      </c>
      <c r="S148" s="4"/>
      <c r="T148" s="279"/>
      <c r="U148" s="276">
        <v>3.7</v>
      </c>
      <c r="V148" s="277">
        <v>4.2</v>
      </c>
      <c r="W148" s="276">
        <v>5.7</v>
      </c>
      <c r="X148" s="276">
        <v>50</v>
      </c>
      <c r="Y148" s="276">
        <f t="shared" si="51"/>
        <v>125</v>
      </c>
      <c r="Z148" s="276">
        <v>700</v>
      </c>
      <c r="AA148" s="279"/>
    </row>
    <row r="149" spans="1:27">
      <c r="A149" s="261"/>
      <c r="B149" s="251" t="s">
        <v>178</v>
      </c>
      <c r="C149" s="252" t="s">
        <v>179</v>
      </c>
      <c r="D149" s="108">
        <v>19512</v>
      </c>
      <c r="E149" s="242">
        <v>19486</v>
      </c>
      <c r="F149" s="79">
        <f>IF((D149&gt;E149),(D149-E149)+(D150-E150)+(D151-E151),(0))/1</f>
        <v>170</v>
      </c>
      <c r="G149" s="80">
        <f t="shared" si="57"/>
        <v>370</v>
      </c>
      <c r="H149" s="81">
        <f t="shared" si="58"/>
        <v>70</v>
      </c>
      <c r="I149" s="82">
        <f t="shared" si="59"/>
        <v>294</v>
      </c>
      <c r="J149" s="83">
        <f t="shared" si="61"/>
        <v>0</v>
      </c>
      <c r="K149" s="80">
        <f t="shared" si="60"/>
        <v>0</v>
      </c>
      <c r="L149" s="80">
        <f>(G149+I149+K149)*1</f>
        <v>664</v>
      </c>
      <c r="M149" s="80">
        <f t="shared" si="63"/>
        <v>664</v>
      </c>
      <c r="N149" s="84">
        <f t="shared" si="64"/>
        <v>125</v>
      </c>
      <c r="O149" s="80">
        <f t="shared" si="65"/>
        <v>0</v>
      </c>
      <c r="P149" s="80">
        <v>0</v>
      </c>
      <c r="Q149" s="80">
        <f t="shared" si="54"/>
        <v>789</v>
      </c>
      <c r="R149" s="85" t="s">
        <v>59</v>
      </c>
      <c r="S149" s="4"/>
      <c r="T149" s="279"/>
      <c r="U149" s="276">
        <v>3.7</v>
      </c>
      <c r="V149" s="277">
        <v>4.2</v>
      </c>
      <c r="W149" s="276">
        <v>5.7</v>
      </c>
      <c r="X149" s="276">
        <v>50</v>
      </c>
      <c r="Y149" s="276">
        <f t="shared" si="51"/>
        <v>125</v>
      </c>
      <c r="Z149" s="276">
        <v>700</v>
      </c>
      <c r="AA149" s="279"/>
    </row>
    <row r="150" spans="1:27">
      <c r="A150" s="261"/>
      <c r="B150" s="251"/>
      <c r="C150" s="252"/>
      <c r="D150" s="109">
        <v>8448</v>
      </c>
      <c r="E150" s="243">
        <v>8398</v>
      </c>
      <c r="F150" s="86"/>
      <c r="G150" s="110"/>
      <c r="H150" s="111"/>
      <c r="I150" s="112"/>
      <c r="J150" s="113"/>
      <c r="K150" s="110"/>
      <c r="L150" s="110"/>
      <c r="M150" s="110"/>
      <c r="N150" s="124"/>
      <c r="O150" s="110"/>
      <c r="P150" s="110"/>
      <c r="Q150" s="93">
        <f t="shared" si="54"/>
        <v>125</v>
      </c>
      <c r="R150" s="114"/>
      <c r="S150" s="4"/>
      <c r="T150" s="279"/>
      <c r="U150" s="276">
        <v>3.7</v>
      </c>
      <c r="V150" s="277">
        <v>4.2</v>
      </c>
      <c r="W150" s="276">
        <v>5.7</v>
      </c>
      <c r="X150" s="276">
        <v>50</v>
      </c>
      <c r="Y150" s="276">
        <f t="shared" si="51"/>
        <v>125</v>
      </c>
      <c r="Z150" s="276">
        <v>700</v>
      </c>
      <c r="AA150" s="279"/>
    </row>
    <row r="151" spans="1:27">
      <c r="A151" s="261"/>
      <c r="B151" s="251"/>
      <c r="C151" s="252"/>
      <c r="D151" s="102">
        <v>26764</v>
      </c>
      <c r="E151" s="244">
        <v>26670</v>
      </c>
      <c r="F151" s="70"/>
      <c r="G151" s="103"/>
      <c r="H151" s="104"/>
      <c r="I151" s="105"/>
      <c r="J151" s="106"/>
      <c r="K151" s="103"/>
      <c r="L151" s="103"/>
      <c r="M151" s="103"/>
      <c r="N151" s="119"/>
      <c r="O151" s="103"/>
      <c r="P151" s="103"/>
      <c r="Q151" s="77">
        <f t="shared" si="54"/>
        <v>125</v>
      </c>
      <c r="R151" s="107"/>
      <c r="S151" s="4"/>
      <c r="T151" s="279"/>
      <c r="U151" s="276">
        <v>3.7</v>
      </c>
      <c r="V151" s="277">
        <v>4.2</v>
      </c>
      <c r="W151" s="276">
        <v>5.7</v>
      </c>
      <c r="X151" s="276">
        <v>50</v>
      </c>
      <c r="Y151" s="276">
        <f t="shared" si="51"/>
        <v>125</v>
      </c>
      <c r="Z151" s="276">
        <v>700</v>
      </c>
      <c r="AA151" s="279"/>
    </row>
    <row r="152" spans="1:27" ht="24" customHeight="1">
      <c r="A152" s="261"/>
      <c r="B152" s="196" t="s">
        <v>180</v>
      </c>
      <c r="C152" s="99" t="s">
        <v>181</v>
      </c>
      <c r="D152" s="99">
        <v>1788</v>
      </c>
      <c r="E152" s="241">
        <v>1769</v>
      </c>
      <c r="F152" s="52">
        <f t="shared" ref="F152:F237" si="66">IF((D152&gt;E152),(D152-E152),(0))/1</f>
        <v>19</v>
      </c>
      <c r="G152" s="101">
        <f t="shared" si="57"/>
        <v>70.3</v>
      </c>
      <c r="H152" s="115">
        <f t="shared" si="58"/>
        <v>0</v>
      </c>
      <c r="I152" s="116">
        <f t="shared" si="59"/>
        <v>0</v>
      </c>
      <c r="J152" s="117">
        <f t="shared" si="61"/>
        <v>0</v>
      </c>
      <c r="K152" s="101">
        <f t="shared" si="60"/>
        <v>0</v>
      </c>
      <c r="L152" s="53">
        <f t="shared" ref="L152:L237" si="67">(G152+I152+K152)*1</f>
        <v>70.3</v>
      </c>
      <c r="M152" s="53">
        <f t="shared" si="63"/>
        <v>70.3</v>
      </c>
      <c r="N152" s="57">
        <f t="shared" si="64"/>
        <v>125</v>
      </c>
      <c r="O152" s="53">
        <f t="shared" si="65"/>
        <v>0</v>
      </c>
      <c r="P152" s="53">
        <v>0</v>
      </c>
      <c r="Q152" s="53">
        <f t="shared" si="54"/>
        <v>195.3</v>
      </c>
      <c r="R152" s="58" t="s">
        <v>59</v>
      </c>
      <c r="S152" s="4"/>
      <c r="T152" s="279"/>
      <c r="U152" s="276">
        <v>3.7</v>
      </c>
      <c r="V152" s="277">
        <v>4.2</v>
      </c>
      <c r="W152" s="276">
        <v>5.7</v>
      </c>
      <c r="X152" s="276">
        <v>50</v>
      </c>
      <c r="Y152" s="276">
        <f t="shared" si="51"/>
        <v>125</v>
      </c>
      <c r="Z152" s="276">
        <v>700</v>
      </c>
      <c r="AA152" s="279"/>
    </row>
    <row r="153" spans="1:27">
      <c r="A153" s="34"/>
      <c r="B153" s="251" t="s">
        <v>182</v>
      </c>
      <c r="C153" s="253" t="s">
        <v>183</v>
      </c>
      <c r="D153" s="178">
        <v>7344</v>
      </c>
      <c r="E153" s="242">
        <v>7343</v>
      </c>
      <c r="F153" s="79">
        <f>IF((D153&gt;E153),(D153-E153)+(D154-E154)+(D155-E155),(0))/1+155</f>
        <v>264</v>
      </c>
      <c r="G153" s="80">
        <f t="shared" si="57"/>
        <v>370</v>
      </c>
      <c r="H153" s="81">
        <f t="shared" si="58"/>
        <v>164</v>
      </c>
      <c r="I153" s="82">
        <f t="shared" si="59"/>
        <v>420</v>
      </c>
      <c r="J153" s="83">
        <f t="shared" si="61"/>
        <v>64</v>
      </c>
      <c r="K153" s="80">
        <f t="shared" si="60"/>
        <v>364.8</v>
      </c>
      <c r="L153" s="80">
        <f>(G153+I153+K153)*1</f>
        <v>1154.8</v>
      </c>
      <c r="M153" s="80">
        <f t="shared" si="63"/>
        <v>1154.8</v>
      </c>
      <c r="N153" s="84">
        <f t="shared" si="64"/>
        <v>125</v>
      </c>
      <c r="O153" s="80">
        <f t="shared" si="65"/>
        <v>0</v>
      </c>
      <c r="P153" s="80">
        <v>0</v>
      </c>
      <c r="Q153" s="80">
        <f t="shared" si="54"/>
        <v>1279.8</v>
      </c>
      <c r="R153" s="85" t="s">
        <v>59</v>
      </c>
      <c r="S153" s="4"/>
      <c r="T153" s="279"/>
      <c r="U153" s="276">
        <v>3.7</v>
      </c>
      <c r="V153" s="277">
        <v>4.2</v>
      </c>
      <c r="W153" s="276">
        <v>5.7</v>
      </c>
      <c r="X153" s="276">
        <v>50</v>
      </c>
      <c r="Y153" s="276">
        <f t="shared" si="51"/>
        <v>125</v>
      </c>
      <c r="Z153" s="276">
        <v>700</v>
      </c>
      <c r="AA153" s="279"/>
    </row>
    <row r="154" spans="1:27" ht="15" customHeight="1">
      <c r="A154" s="269" t="s">
        <v>232</v>
      </c>
      <c r="B154" s="251"/>
      <c r="C154" s="253"/>
      <c r="D154" s="179">
        <v>255</v>
      </c>
      <c r="E154" s="243">
        <v>155</v>
      </c>
      <c r="F154" s="87"/>
      <c r="G154" s="110"/>
      <c r="H154" s="111"/>
      <c r="I154" s="112"/>
      <c r="J154" s="113"/>
      <c r="K154" s="110"/>
      <c r="L154" s="110"/>
      <c r="M154" s="110"/>
      <c r="N154" s="124"/>
      <c r="O154" s="110"/>
      <c r="P154" s="110"/>
      <c r="Q154" s="93">
        <f t="shared" si="54"/>
        <v>125</v>
      </c>
      <c r="R154" s="114"/>
      <c r="S154" s="4"/>
      <c r="T154" s="279"/>
      <c r="U154" s="276">
        <v>3.7</v>
      </c>
      <c r="V154" s="277">
        <v>4.2</v>
      </c>
      <c r="W154" s="276">
        <v>5.7</v>
      </c>
      <c r="X154" s="276">
        <v>50</v>
      </c>
      <c r="Y154" s="276">
        <f t="shared" si="51"/>
        <v>125</v>
      </c>
      <c r="Z154" s="276">
        <v>700</v>
      </c>
      <c r="AA154" s="279"/>
    </row>
    <row r="155" spans="1:27">
      <c r="A155" s="269"/>
      <c r="B155" s="251"/>
      <c r="C155" s="253"/>
      <c r="D155" s="180">
        <v>8276</v>
      </c>
      <c r="E155" s="244">
        <v>8268</v>
      </c>
      <c r="F155" s="71"/>
      <c r="G155" s="103"/>
      <c r="H155" s="104"/>
      <c r="I155" s="105"/>
      <c r="J155" s="106"/>
      <c r="K155" s="103"/>
      <c r="L155" s="103"/>
      <c r="M155" s="103"/>
      <c r="N155" s="119"/>
      <c r="O155" s="103"/>
      <c r="P155" s="103"/>
      <c r="Q155" s="77">
        <f t="shared" si="54"/>
        <v>125</v>
      </c>
      <c r="R155" s="107"/>
      <c r="S155" s="4"/>
      <c r="T155" s="279"/>
      <c r="U155" s="276">
        <v>3.7</v>
      </c>
      <c r="V155" s="277">
        <v>4.2</v>
      </c>
      <c r="W155" s="276">
        <v>5.7</v>
      </c>
      <c r="X155" s="276">
        <v>50</v>
      </c>
      <c r="Y155" s="276">
        <f t="shared" si="51"/>
        <v>125</v>
      </c>
      <c r="Z155" s="276">
        <v>700</v>
      </c>
      <c r="AA155" s="279"/>
    </row>
    <row r="156" spans="1:27">
      <c r="A156" s="269"/>
      <c r="B156" s="98" t="s">
        <v>184</v>
      </c>
      <c r="C156" s="181" t="s">
        <v>185</v>
      </c>
      <c r="D156" s="99">
        <v>64667</v>
      </c>
      <c r="E156" s="241">
        <v>64539</v>
      </c>
      <c r="F156" s="52">
        <f>IF((D156&gt;E156),(D156-E156),(0))/1</f>
        <v>128</v>
      </c>
      <c r="G156" s="53">
        <f t="shared" si="57"/>
        <v>370</v>
      </c>
      <c r="H156" s="54">
        <f t="shared" si="58"/>
        <v>28</v>
      </c>
      <c r="I156" s="55">
        <f t="shared" si="59"/>
        <v>117.60000000000001</v>
      </c>
      <c r="J156" s="56">
        <f t="shared" si="61"/>
        <v>0</v>
      </c>
      <c r="K156" s="53">
        <f t="shared" si="60"/>
        <v>0</v>
      </c>
      <c r="L156" s="53">
        <f>(G156+I156+K156)*1</f>
        <v>487.6</v>
      </c>
      <c r="M156" s="53">
        <f t="shared" si="63"/>
        <v>487.6</v>
      </c>
      <c r="N156" s="57">
        <f t="shared" si="64"/>
        <v>125</v>
      </c>
      <c r="O156" s="53">
        <f t="shared" si="65"/>
        <v>0</v>
      </c>
      <c r="P156" s="53">
        <v>0</v>
      </c>
      <c r="Q156" s="53">
        <f t="shared" si="54"/>
        <v>612.6</v>
      </c>
      <c r="R156" s="58" t="s">
        <v>59</v>
      </c>
      <c r="S156" s="4"/>
      <c r="T156" s="279"/>
      <c r="U156" s="276">
        <v>3.7</v>
      </c>
      <c r="V156" s="277">
        <v>4.2</v>
      </c>
      <c r="W156" s="276">
        <v>5.7</v>
      </c>
      <c r="X156" s="276">
        <v>50</v>
      </c>
      <c r="Y156" s="276">
        <f t="shared" si="51"/>
        <v>125</v>
      </c>
      <c r="Z156" s="276">
        <v>700</v>
      </c>
      <c r="AA156" s="279"/>
    </row>
    <row r="157" spans="1:27">
      <c r="A157" s="269"/>
      <c r="B157" s="98" t="s">
        <v>123</v>
      </c>
      <c r="C157" s="99" t="s">
        <v>186</v>
      </c>
      <c r="D157" s="100"/>
      <c r="E157" s="100"/>
      <c r="F157" s="60">
        <f t="shared" si="66"/>
        <v>0</v>
      </c>
      <c r="G157" s="61">
        <f t="shared" si="57"/>
        <v>0</v>
      </c>
      <c r="H157" s="62">
        <f t="shared" si="58"/>
        <v>0</v>
      </c>
      <c r="I157" s="63">
        <f t="shared" si="59"/>
        <v>0</v>
      </c>
      <c r="J157" s="64">
        <f t="shared" si="61"/>
        <v>0</v>
      </c>
      <c r="K157" s="61">
        <f t="shared" si="60"/>
        <v>0</v>
      </c>
      <c r="L157" s="61">
        <f>(G157+I157+K157)*1</f>
        <v>0</v>
      </c>
      <c r="M157" s="61">
        <f t="shared" si="63"/>
        <v>0</v>
      </c>
      <c r="N157" s="65">
        <f t="shared" si="64"/>
        <v>125</v>
      </c>
      <c r="O157" s="61">
        <f t="shared" si="65"/>
        <v>125</v>
      </c>
      <c r="P157" s="61"/>
      <c r="Q157" s="61">
        <f t="shared" si="54"/>
        <v>125</v>
      </c>
      <c r="R157" s="58" t="s">
        <v>59</v>
      </c>
      <c r="S157" s="4"/>
      <c r="T157" s="279"/>
      <c r="U157" s="276">
        <v>3.7</v>
      </c>
      <c r="V157" s="277">
        <v>4.2</v>
      </c>
      <c r="W157" s="276">
        <v>5.7</v>
      </c>
      <c r="X157" s="276">
        <v>50</v>
      </c>
      <c r="Y157" s="276">
        <f t="shared" si="51"/>
        <v>125</v>
      </c>
      <c r="Z157" s="276">
        <v>700</v>
      </c>
      <c r="AA157" s="279"/>
    </row>
    <row r="158" spans="1:27" ht="15" customHeight="1">
      <c r="A158" s="269"/>
      <c r="B158" s="171" t="s">
        <v>298</v>
      </c>
      <c r="C158" s="167" t="s">
        <v>187</v>
      </c>
      <c r="D158" s="172">
        <v>56056</v>
      </c>
      <c r="E158" s="241">
        <v>55834</v>
      </c>
      <c r="F158" s="52">
        <f>IF((D158&gt;E158),(D158-E158),(0))/1</f>
        <v>222</v>
      </c>
      <c r="G158" s="53">
        <f t="shared" si="57"/>
        <v>370</v>
      </c>
      <c r="H158" s="54">
        <f t="shared" si="58"/>
        <v>122</v>
      </c>
      <c r="I158" s="55">
        <f t="shared" si="59"/>
        <v>420</v>
      </c>
      <c r="J158" s="56">
        <f t="shared" si="61"/>
        <v>22</v>
      </c>
      <c r="K158" s="53">
        <f t="shared" si="60"/>
        <v>125.4</v>
      </c>
      <c r="L158" s="53">
        <f>(G158+I158+K158)*1</f>
        <v>915.4</v>
      </c>
      <c r="M158" s="53">
        <f t="shared" si="63"/>
        <v>915.4</v>
      </c>
      <c r="N158" s="57">
        <f t="shared" si="64"/>
        <v>125</v>
      </c>
      <c r="O158" s="53">
        <f t="shared" si="65"/>
        <v>0</v>
      </c>
      <c r="P158" s="53">
        <v>0</v>
      </c>
      <c r="Q158" s="53">
        <f t="shared" si="54"/>
        <v>1040.4000000000001</v>
      </c>
      <c r="R158" s="58" t="s">
        <v>59</v>
      </c>
      <c r="S158" s="4"/>
      <c r="T158" s="279"/>
      <c r="U158" s="276">
        <v>3.7</v>
      </c>
      <c r="V158" s="277">
        <v>4.2</v>
      </c>
      <c r="W158" s="276">
        <v>5.7</v>
      </c>
      <c r="X158" s="276">
        <v>50</v>
      </c>
      <c r="Y158" s="276">
        <f t="shared" si="51"/>
        <v>125</v>
      </c>
      <c r="Z158" s="276">
        <v>700</v>
      </c>
      <c r="AA158" s="279"/>
    </row>
    <row r="159" spans="1:27">
      <c r="A159" s="269"/>
      <c r="B159" s="98" t="s">
        <v>188</v>
      </c>
      <c r="C159" s="99" t="s">
        <v>189</v>
      </c>
      <c r="D159" s="99">
        <v>33085</v>
      </c>
      <c r="E159" s="241">
        <v>32848</v>
      </c>
      <c r="F159" s="52">
        <f t="shared" si="66"/>
        <v>237</v>
      </c>
      <c r="G159" s="53">
        <f t="shared" si="57"/>
        <v>370</v>
      </c>
      <c r="H159" s="54">
        <f t="shared" si="58"/>
        <v>137</v>
      </c>
      <c r="I159" s="55">
        <f t="shared" si="59"/>
        <v>420</v>
      </c>
      <c r="J159" s="56">
        <f t="shared" si="61"/>
        <v>37</v>
      </c>
      <c r="K159" s="53">
        <f t="shared" si="60"/>
        <v>210.9</v>
      </c>
      <c r="L159" s="53">
        <f t="shared" si="67"/>
        <v>1000.9</v>
      </c>
      <c r="M159" s="53">
        <f t="shared" si="63"/>
        <v>1000.9</v>
      </c>
      <c r="N159" s="57">
        <f t="shared" si="64"/>
        <v>125</v>
      </c>
      <c r="O159" s="53">
        <f t="shared" si="65"/>
        <v>0</v>
      </c>
      <c r="P159" s="53">
        <v>0</v>
      </c>
      <c r="Q159" s="53">
        <f t="shared" si="54"/>
        <v>1125.9000000000001</v>
      </c>
      <c r="R159" s="58" t="s">
        <v>59</v>
      </c>
      <c r="S159" s="4"/>
      <c r="T159" s="279"/>
      <c r="U159" s="276">
        <v>3.7</v>
      </c>
      <c r="V159" s="277">
        <v>4.2</v>
      </c>
      <c r="W159" s="276">
        <v>5.7</v>
      </c>
      <c r="X159" s="276">
        <v>50</v>
      </c>
      <c r="Y159" s="276">
        <f t="shared" si="51"/>
        <v>125</v>
      </c>
      <c r="Z159" s="276">
        <v>700</v>
      </c>
      <c r="AA159" s="279"/>
    </row>
    <row r="160" spans="1:27">
      <c r="A160" s="269"/>
      <c r="B160" s="98" t="s">
        <v>190</v>
      </c>
      <c r="C160" s="99" t="s">
        <v>191</v>
      </c>
      <c r="D160" s="99">
        <v>33438</v>
      </c>
      <c r="E160" s="241">
        <v>33438</v>
      </c>
      <c r="F160" s="52">
        <f>IF((D160&gt;E160),(D160-E160),(0))/1</f>
        <v>0</v>
      </c>
      <c r="G160" s="53">
        <f t="shared" si="57"/>
        <v>0</v>
      </c>
      <c r="H160" s="54">
        <f t="shared" si="58"/>
        <v>0</v>
      </c>
      <c r="I160" s="55">
        <f t="shared" si="59"/>
        <v>0</v>
      </c>
      <c r="J160" s="56">
        <f t="shared" si="61"/>
        <v>0</v>
      </c>
      <c r="K160" s="53">
        <f t="shared" si="60"/>
        <v>0</v>
      </c>
      <c r="L160" s="53">
        <f>(G160+I160+K160)*1</f>
        <v>0</v>
      </c>
      <c r="M160" s="53">
        <f t="shared" si="63"/>
        <v>0</v>
      </c>
      <c r="N160" s="57">
        <f t="shared" si="64"/>
        <v>125</v>
      </c>
      <c r="O160" s="53">
        <f t="shared" si="65"/>
        <v>125</v>
      </c>
      <c r="P160" s="53">
        <v>0</v>
      </c>
      <c r="Q160" s="53">
        <f t="shared" si="54"/>
        <v>125</v>
      </c>
      <c r="R160" s="58" t="s">
        <v>59</v>
      </c>
      <c r="S160" s="4"/>
      <c r="T160" s="279"/>
      <c r="U160" s="276">
        <v>3.7</v>
      </c>
      <c r="V160" s="277">
        <v>4.2</v>
      </c>
      <c r="W160" s="276">
        <v>5.7</v>
      </c>
      <c r="X160" s="276">
        <v>50</v>
      </c>
      <c r="Y160" s="276">
        <f t="shared" si="51"/>
        <v>125</v>
      </c>
      <c r="Z160" s="276">
        <v>700</v>
      </c>
      <c r="AA160" s="279"/>
    </row>
    <row r="161" spans="1:27">
      <c r="A161" s="269"/>
      <c r="B161" s="98" t="s">
        <v>192</v>
      </c>
      <c r="C161" s="99" t="s">
        <v>193</v>
      </c>
      <c r="D161" s="99">
        <v>75914</v>
      </c>
      <c r="E161" s="241">
        <v>75511</v>
      </c>
      <c r="F161" s="52">
        <f>IF((D161&gt;E161),(D161-E161),(0))/1</f>
        <v>403</v>
      </c>
      <c r="G161" s="53">
        <f t="shared" si="57"/>
        <v>370</v>
      </c>
      <c r="H161" s="54">
        <f t="shared" si="58"/>
        <v>303</v>
      </c>
      <c r="I161" s="55">
        <f t="shared" si="59"/>
        <v>420</v>
      </c>
      <c r="J161" s="56">
        <f t="shared" si="61"/>
        <v>203</v>
      </c>
      <c r="K161" s="53">
        <f t="shared" si="60"/>
        <v>1157.1000000000001</v>
      </c>
      <c r="L161" s="53">
        <f>(G161+I161+K161)*1</f>
        <v>1947.1000000000001</v>
      </c>
      <c r="M161" s="53">
        <f t="shared" si="63"/>
        <v>1947.1000000000001</v>
      </c>
      <c r="N161" s="57">
        <f t="shared" si="64"/>
        <v>125</v>
      </c>
      <c r="O161" s="53">
        <f t="shared" si="65"/>
        <v>0</v>
      </c>
      <c r="P161" s="53">
        <v>0</v>
      </c>
      <c r="Q161" s="53">
        <f t="shared" si="54"/>
        <v>2072.1000000000004</v>
      </c>
      <c r="R161" s="58" t="s">
        <v>59</v>
      </c>
      <c r="S161" s="4"/>
      <c r="T161" s="279"/>
      <c r="U161" s="276">
        <v>3.7</v>
      </c>
      <c r="V161" s="277">
        <v>4.2</v>
      </c>
      <c r="W161" s="276">
        <v>5.7</v>
      </c>
      <c r="X161" s="276">
        <v>50</v>
      </c>
      <c r="Y161" s="276">
        <f t="shared" si="51"/>
        <v>125</v>
      </c>
      <c r="Z161" s="276">
        <v>700</v>
      </c>
      <c r="AA161" s="279"/>
    </row>
    <row r="162" spans="1:27">
      <c r="A162" s="269"/>
      <c r="B162" s="98" t="s">
        <v>194</v>
      </c>
      <c r="C162" s="99" t="s">
        <v>195</v>
      </c>
      <c r="D162" s="99">
        <v>68494</v>
      </c>
      <c r="E162" s="241">
        <v>68261</v>
      </c>
      <c r="F162" s="52">
        <f>IF((D162&gt;E162),(D162-E162),(0))/1</f>
        <v>233</v>
      </c>
      <c r="G162" s="53">
        <f t="shared" si="57"/>
        <v>370</v>
      </c>
      <c r="H162" s="54">
        <f t="shared" si="58"/>
        <v>133</v>
      </c>
      <c r="I162" s="55">
        <f t="shared" si="59"/>
        <v>420</v>
      </c>
      <c r="J162" s="56">
        <f t="shared" si="61"/>
        <v>33</v>
      </c>
      <c r="K162" s="53">
        <f t="shared" si="60"/>
        <v>188.1</v>
      </c>
      <c r="L162" s="53">
        <f>(G162+I162+K162)*1</f>
        <v>978.1</v>
      </c>
      <c r="M162" s="53">
        <f t="shared" si="63"/>
        <v>978.1</v>
      </c>
      <c r="N162" s="57">
        <f t="shared" si="64"/>
        <v>125</v>
      </c>
      <c r="O162" s="53">
        <f t="shared" si="65"/>
        <v>0</v>
      </c>
      <c r="P162" s="53">
        <v>0</v>
      </c>
      <c r="Q162" s="53">
        <f t="shared" si="54"/>
        <v>1103.0999999999999</v>
      </c>
      <c r="R162" s="58" t="s">
        <v>59</v>
      </c>
      <c r="S162" s="4"/>
      <c r="T162" s="279"/>
      <c r="U162" s="276">
        <v>3.7</v>
      </c>
      <c r="V162" s="277">
        <v>4.2</v>
      </c>
      <c r="W162" s="276">
        <v>5.7</v>
      </c>
      <c r="X162" s="276">
        <v>50</v>
      </c>
      <c r="Y162" s="276">
        <f t="shared" si="51"/>
        <v>125</v>
      </c>
      <c r="Z162" s="276">
        <v>700</v>
      </c>
      <c r="AA162" s="279"/>
    </row>
    <row r="163" spans="1:27">
      <c r="A163" s="269"/>
      <c r="B163" s="98" t="s">
        <v>196</v>
      </c>
      <c r="C163" s="99" t="s">
        <v>197</v>
      </c>
      <c r="D163" s="99">
        <v>15193</v>
      </c>
      <c r="E163" s="241">
        <v>14848</v>
      </c>
      <c r="F163" s="52">
        <f>IF((D163&gt;E163),(D163-E163),(0))/1</f>
        <v>345</v>
      </c>
      <c r="G163" s="53">
        <f t="shared" si="57"/>
        <v>370</v>
      </c>
      <c r="H163" s="54">
        <f t="shared" si="58"/>
        <v>245</v>
      </c>
      <c r="I163" s="55">
        <f t="shared" si="59"/>
        <v>420</v>
      </c>
      <c r="J163" s="56">
        <f t="shared" si="61"/>
        <v>145</v>
      </c>
      <c r="K163" s="53">
        <f t="shared" si="60"/>
        <v>826.5</v>
      </c>
      <c r="L163" s="53">
        <f>(G163+I163+K163)*1</f>
        <v>1616.5</v>
      </c>
      <c r="M163" s="53">
        <f t="shared" si="63"/>
        <v>1616.5</v>
      </c>
      <c r="N163" s="57">
        <f t="shared" si="64"/>
        <v>125</v>
      </c>
      <c r="O163" s="53">
        <f t="shared" si="65"/>
        <v>0</v>
      </c>
      <c r="P163" s="53">
        <v>0</v>
      </c>
      <c r="Q163" s="53">
        <f t="shared" si="54"/>
        <v>1741.5</v>
      </c>
      <c r="R163" s="58" t="s">
        <v>59</v>
      </c>
      <c r="S163" s="4"/>
      <c r="T163" s="279"/>
      <c r="U163" s="276">
        <v>3.7</v>
      </c>
      <c r="V163" s="277">
        <v>4.2</v>
      </c>
      <c r="W163" s="276">
        <v>5.7</v>
      </c>
      <c r="X163" s="276">
        <v>50</v>
      </c>
      <c r="Y163" s="276">
        <f t="shared" si="51"/>
        <v>125</v>
      </c>
      <c r="Z163" s="276">
        <v>700</v>
      </c>
      <c r="AA163" s="279"/>
    </row>
    <row r="164" spans="1:27">
      <c r="A164" s="269"/>
      <c r="B164" s="98" t="s">
        <v>198</v>
      </c>
      <c r="C164" s="99" t="s">
        <v>199</v>
      </c>
      <c r="D164" s="99">
        <v>62372</v>
      </c>
      <c r="E164" s="241">
        <v>62286</v>
      </c>
      <c r="F164" s="52">
        <f>IF((D164&gt;E164),(D164-E164),(0))/1</f>
        <v>86</v>
      </c>
      <c r="G164" s="53">
        <f t="shared" si="57"/>
        <v>318.2</v>
      </c>
      <c r="H164" s="54">
        <f t="shared" si="58"/>
        <v>0</v>
      </c>
      <c r="I164" s="55">
        <f t="shared" si="59"/>
        <v>0</v>
      </c>
      <c r="J164" s="56">
        <f t="shared" si="61"/>
        <v>0</v>
      </c>
      <c r="K164" s="53">
        <f t="shared" si="60"/>
        <v>0</v>
      </c>
      <c r="L164" s="53">
        <f>(G164+I164+K164)*1</f>
        <v>318.2</v>
      </c>
      <c r="M164" s="53">
        <f t="shared" si="63"/>
        <v>318.2</v>
      </c>
      <c r="N164" s="57">
        <f t="shared" si="64"/>
        <v>125</v>
      </c>
      <c r="O164" s="53">
        <f t="shared" si="65"/>
        <v>0</v>
      </c>
      <c r="P164" s="53">
        <v>0</v>
      </c>
      <c r="Q164" s="53">
        <f t="shared" si="54"/>
        <v>443.2</v>
      </c>
      <c r="R164" s="58" t="s">
        <v>59</v>
      </c>
      <c r="S164" s="4"/>
      <c r="T164" s="279"/>
      <c r="U164" s="276">
        <v>3.7</v>
      </c>
      <c r="V164" s="277">
        <v>4.2</v>
      </c>
      <c r="W164" s="276">
        <v>5.7</v>
      </c>
      <c r="X164" s="276">
        <v>50</v>
      </c>
      <c r="Y164" s="276">
        <f t="shared" si="51"/>
        <v>125</v>
      </c>
      <c r="Z164" s="276">
        <v>700</v>
      </c>
      <c r="AA164" s="279"/>
    </row>
    <row r="165" spans="1:27">
      <c r="A165" s="269"/>
      <c r="B165" s="251" t="s">
        <v>123</v>
      </c>
      <c r="C165" s="252" t="s">
        <v>201</v>
      </c>
      <c r="D165" s="159"/>
      <c r="E165" s="207">
        <v>793</v>
      </c>
      <c r="F165" s="201">
        <f>IF((D165&gt;E165),(D165-E165)+(D166-E166)+(D167-E167),(0))/1</f>
        <v>0</v>
      </c>
      <c r="G165" s="202">
        <f t="shared" si="57"/>
        <v>0</v>
      </c>
      <c r="H165" s="203">
        <f t="shared" si="58"/>
        <v>0</v>
      </c>
      <c r="I165" s="204">
        <f t="shared" si="59"/>
        <v>0</v>
      </c>
      <c r="J165" s="205">
        <f t="shared" si="61"/>
        <v>0</v>
      </c>
      <c r="K165" s="202">
        <f t="shared" si="60"/>
        <v>0</v>
      </c>
      <c r="L165" s="202">
        <f t="shared" ref="L165" si="68">(G165+I165+K165)*1</f>
        <v>0</v>
      </c>
      <c r="M165" s="202">
        <f t="shared" si="63"/>
        <v>0</v>
      </c>
      <c r="N165" s="206">
        <f t="shared" si="64"/>
        <v>125</v>
      </c>
      <c r="O165" s="202">
        <f t="shared" si="65"/>
        <v>125</v>
      </c>
      <c r="P165" s="202">
        <v>0</v>
      </c>
      <c r="Q165" s="202">
        <f t="shared" si="54"/>
        <v>125</v>
      </c>
      <c r="R165" s="85" t="s">
        <v>59</v>
      </c>
      <c r="S165" s="4"/>
      <c r="T165" s="279"/>
      <c r="U165" s="276">
        <v>3.7</v>
      </c>
      <c r="V165" s="277">
        <v>4.2</v>
      </c>
      <c r="W165" s="276">
        <v>5.7</v>
      </c>
      <c r="X165" s="276">
        <v>50</v>
      </c>
      <c r="Y165" s="276">
        <f t="shared" si="51"/>
        <v>125</v>
      </c>
      <c r="Z165" s="276">
        <v>700</v>
      </c>
      <c r="AA165" s="279"/>
    </row>
    <row r="166" spans="1:27">
      <c r="A166" s="269"/>
      <c r="B166" s="251"/>
      <c r="C166" s="252"/>
      <c r="D166" s="160"/>
      <c r="E166" s="208">
        <v>2536</v>
      </c>
      <c r="F166" s="209"/>
      <c r="G166" s="93"/>
      <c r="H166" s="210"/>
      <c r="I166" s="211"/>
      <c r="J166" s="212"/>
      <c r="K166" s="93"/>
      <c r="L166" s="93"/>
      <c r="M166" s="93"/>
      <c r="N166" s="213"/>
      <c r="O166" s="93"/>
      <c r="P166" s="93"/>
      <c r="Q166" s="93">
        <f t="shared" si="54"/>
        <v>125</v>
      </c>
      <c r="R166" s="114"/>
      <c r="S166" s="4"/>
      <c r="T166" s="279"/>
      <c r="U166" s="276">
        <v>3.7</v>
      </c>
      <c r="V166" s="277">
        <v>4.2</v>
      </c>
      <c r="W166" s="276">
        <v>5.7</v>
      </c>
      <c r="X166" s="276">
        <v>50</v>
      </c>
      <c r="Y166" s="276">
        <f t="shared" si="51"/>
        <v>125</v>
      </c>
      <c r="Z166" s="276">
        <v>700</v>
      </c>
      <c r="AA166" s="279"/>
    </row>
    <row r="167" spans="1:27">
      <c r="A167" s="269"/>
      <c r="B167" s="251"/>
      <c r="C167" s="252"/>
      <c r="D167" s="161"/>
      <c r="E167" s="214">
        <v>3092</v>
      </c>
      <c r="F167" s="215"/>
      <c r="G167" s="77"/>
      <c r="H167" s="216"/>
      <c r="I167" s="217"/>
      <c r="J167" s="218"/>
      <c r="K167" s="77"/>
      <c r="L167" s="77"/>
      <c r="M167" s="77"/>
      <c r="N167" s="219"/>
      <c r="O167" s="77"/>
      <c r="P167" s="77"/>
      <c r="Q167" s="77">
        <f t="shared" si="54"/>
        <v>125</v>
      </c>
      <c r="R167" s="107"/>
      <c r="S167" s="4"/>
      <c r="T167" s="279"/>
      <c r="U167" s="276">
        <v>3.7</v>
      </c>
      <c r="V167" s="277">
        <v>4.2</v>
      </c>
      <c r="W167" s="276">
        <v>5.7</v>
      </c>
      <c r="X167" s="276">
        <v>50</v>
      </c>
      <c r="Y167" s="276">
        <f t="shared" si="51"/>
        <v>125</v>
      </c>
      <c r="Z167" s="276">
        <v>700</v>
      </c>
      <c r="AA167" s="279"/>
    </row>
    <row r="168" spans="1:27">
      <c r="A168" s="269"/>
      <c r="B168" s="251" t="s">
        <v>202</v>
      </c>
      <c r="C168" s="252" t="s">
        <v>203</v>
      </c>
      <c r="D168" s="159">
        <v>3646</v>
      </c>
      <c r="E168" s="242">
        <v>3561</v>
      </c>
      <c r="F168" s="79">
        <f>IF((D168&gt;E168),(D168-E168)+(D169-E169)+(D170-E170),(0))/1</f>
        <v>240</v>
      </c>
      <c r="G168" s="80">
        <f t="shared" si="57"/>
        <v>370</v>
      </c>
      <c r="H168" s="81">
        <f t="shared" si="58"/>
        <v>140</v>
      </c>
      <c r="I168" s="82">
        <f t="shared" si="59"/>
        <v>420</v>
      </c>
      <c r="J168" s="83">
        <f t="shared" si="61"/>
        <v>40</v>
      </c>
      <c r="K168" s="80">
        <f t="shared" si="60"/>
        <v>228</v>
      </c>
      <c r="L168" s="80">
        <f>(G168+I168+K168)*1</f>
        <v>1018</v>
      </c>
      <c r="M168" s="80">
        <f t="shared" si="63"/>
        <v>1018</v>
      </c>
      <c r="N168" s="84">
        <f t="shared" si="64"/>
        <v>125</v>
      </c>
      <c r="O168" s="80">
        <f t="shared" si="65"/>
        <v>0</v>
      </c>
      <c r="P168" s="80">
        <v>0</v>
      </c>
      <c r="Q168" s="80">
        <f t="shared" si="54"/>
        <v>1143</v>
      </c>
      <c r="R168" s="85" t="s">
        <v>59</v>
      </c>
      <c r="S168" s="4"/>
      <c r="T168" s="279"/>
      <c r="U168" s="276">
        <v>3.7</v>
      </c>
      <c r="V168" s="277">
        <v>4.2</v>
      </c>
      <c r="W168" s="276">
        <v>5.7</v>
      </c>
      <c r="X168" s="276">
        <v>50</v>
      </c>
      <c r="Y168" s="276">
        <f t="shared" si="51"/>
        <v>125</v>
      </c>
      <c r="Z168" s="276">
        <v>700</v>
      </c>
      <c r="AA168" s="279"/>
    </row>
    <row r="169" spans="1:27">
      <c r="A169" s="269"/>
      <c r="B169" s="251"/>
      <c r="C169" s="252"/>
      <c r="D169" s="160">
        <v>8506</v>
      </c>
      <c r="E169" s="243">
        <v>8503</v>
      </c>
      <c r="F169" s="87"/>
      <c r="G169" s="110"/>
      <c r="H169" s="111"/>
      <c r="I169" s="112"/>
      <c r="J169" s="113"/>
      <c r="K169" s="110"/>
      <c r="L169" s="110"/>
      <c r="M169" s="110"/>
      <c r="N169" s="124"/>
      <c r="O169" s="110"/>
      <c r="P169" s="110"/>
      <c r="Q169" s="93">
        <f t="shared" si="54"/>
        <v>125</v>
      </c>
      <c r="R169" s="114"/>
      <c r="S169" s="4"/>
      <c r="T169" s="279"/>
      <c r="U169" s="276">
        <v>3.7</v>
      </c>
      <c r="V169" s="277">
        <v>4.2</v>
      </c>
      <c r="W169" s="276">
        <v>5.7</v>
      </c>
      <c r="X169" s="276">
        <v>50</v>
      </c>
      <c r="Y169" s="276">
        <f t="shared" si="51"/>
        <v>125</v>
      </c>
      <c r="Z169" s="276">
        <v>700</v>
      </c>
      <c r="AA169" s="279"/>
    </row>
    <row r="170" spans="1:27">
      <c r="A170" s="269"/>
      <c r="B170" s="251"/>
      <c r="C170" s="252"/>
      <c r="D170" s="161">
        <v>3747</v>
      </c>
      <c r="E170" s="244">
        <v>3595</v>
      </c>
      <c r="F170" s="71"/>
      <c r="G170" s="103"/>
      <c r="H170" s="104"/>
      <c r="I170" s="105"/>
      <c r="J170" s="106"/>
      <c r="K170" s="103"/>
      <c r="L170" s="103"/>
      <c r="M170" s="103"/>
      <c r="N170" s="119"/>
      <c r="O170" s="103"/>
      <c r="P170" s="103"/>
      <c r="Q170" s="77">
        <f t="shared" si="54"/>
        <v>125</v>
      </c>
      <c r="R170" s="107"/>
      <c r="S170" s="4"/>
      <c r="T170" s="279"/>
      <c r="U170" s="276">
        <v>3.7</v>
      </c>
      <c r="V170" s="277">
        <v>4.2</v>
      </c>
      <c r="W170" s="276">
        <v>5.7</v>
      </c>
      <c r="X170" s="276">
        <v>50</v>
      </c>
      <c r="Y170" s="276">
        <f t="shared" si="51"/>
        <v>125</v>
      </c>
      <c r="Z170" s="276">
        <v>700</v>
      </c>
      <c r="AA170" s="279"/>
    </row>
    <row r="171" spans="1:27">
      <c r="A171" s="269"/>
      <c r="B171" s="98" t="s">
        <v>204</v>
      </c>
      <c r="C171" s="99" t="s">
        <v>205</v>
      </c>
      <c r="D171" s="162">
        <v>33019</v>
      </c>
      <c r="E171" s="241">
        <v>32175</v>
      </c>
      <c r="F171" s="52">
        <f>IF((D171&gt;E171),(D171-E171),(0))/4</f>
        <v>211</v>
      </c>
      <c r="G171" s="53">
        <f t="shared" si="57"/>
        <v>370</v>
      </c>
      <c r="H171" s="54">
        <f t="shared" si="58"/>
        <v>111</v>
      </c>
      <c r="I171" s="55">
        <f t="shared" si="59"/>
        <v>420</v>
      </c>
      <c r="J171" s="56">
        <f t="shared" si="61"/>
        <v>11</v>
      </c>
      <c r="K171" s="53">
        <f t="shared" si="60"/>
        <v>62.7</v>
      </c>
      <c r="L171" s="53">
        <f>(G171+I171+K171)*4</f>
        <v>3410.8</v>
      </c>
      <c r="M171" s="53">
        <f t="shared" si="63"/>
        <v>3410.8</v>
      </c>
      <c r="N171" s="57">
        <f t="shared" si="64"/>
        <v>125</v>
      </c>
      <c r="O171" s="53">
        <f t="shared" si="65"/>
        <v>0</v>
      </c>
      <c r="P171" s="53">
        <v>0</v>
      </c>
      <c r="Q171" s="53">
        <f t="shared" si="54"/>
        <v>3535.8</v>
      </c>
      <c r="R171" s="58" t="s">
        <v>281</v>
      </c>
      <c r="S171" s="4"/>
      <c r="T171" s="279"/>
      <c r="U171" s="276">
        <v>3.7</v>
      </c>
      <c r="V171" s="277">
        <v>4.2</v>
      </c>
      <c r="W171" s="276">
        <v>5.7</v>
      </c>
      <c r="X171" s="276">
        <v>50</v>
      </c>
      <c r="Y171" s="276">
        <f t="shared" si="51"/>
        <v>125</v>
      </c>
      <c r="Z171" s="276">
        <v>700</v>
      </c>
      <c r="AA171" s="279"/>
    </row>
    <row r="172" spans="1:27">
      <c r="A172" s="269"/>
      <c r="B172" s="98" t="s">
        <v>206</v>
      </c>
      <c r="C172" s="99" t="s">
        <v>207</v>
      </c>
      <c r="D172" s="162">
        <v>19792</v>
      </c>
      <c r="E172" s="241">
        <v>19792</v>
      </c>
      <c r="F172" s="52">
        <f>IF((D172&gt;E172),(D172-E172),(0))/1</f>
        <v>0</v>
      </c>
      <c r="G172" s="53">
        <f t="shared" si="57"/>
        <v>0</v>
      </c>
      <c r="H172" s="54">
        <f t="shared" si="58"/>
        <v>0</v>
      </c>
      <c r="I172" s="55">
        <f t="shared" si="59"/>
        <v>0</v>
      </c>
      <c r="J172" s="56">
        <f t="shared" si="61"/>
        <v>0</v>
      </c>
      <c r="K172" s="53">
        <f t="shared" si="60"/>
        <v>0</v>
      </c>
      <c r="L172" s="53">
        <f>(G172+I172+K172)*1</f>
        <v>0</v>
      </c>
      <c r="M172" s="53">
        <f t="shared" si="63"/>
        <v>0</v>
      </c>
      <c r="N172" s="57">
        <f t="shared" si="64"/>
        <v>125</v>
      </c>
      <c r="O172" s="53">
        <f t="shared" si="65"/>
        <v>125</v>
      </c>
      <c r="P172" s="53">
        <v>0</v>
      </c>
      <c r="Q172" s="53">
        <f t="shared" si="54"/>
        <v>125</v>
      </c>
      <c r="R172" s="58" t="s">
        <v>59</v>
      </c>
      <c r="S172" s="4"/>
      <c r="T172" s="279"/>
      <c r="U172" s="276">
        <v>3.7</v>
      </c>
      <c r="V172" s="277">
        <v>4.2</v>
      </c>
      <c r="W172" s="276">
        <v>5.7</v>
      </c>
      <c r="X172" s="276">
        <v>50</v>
      </c>
      <c r="Y172" s="276">
        <f t="shared" si="51"/>
        <v>125</v>
      </c>
      <c r="Z172" s="276">
        <v>700</v>
      </c>
      <c r="AA172" s="279"/>
    </row>
    <row r="173" spans="1:27">
      <c r="A173" s="269"/>
      <c r="B173" s="98" t="s">
        <v>123</v>
      </c>
      <c r="C173" s="99" t="s">
        <v>208</v>
      </c>
      <c r="D173" s="100"/>
      <c r="E173" s="100"/>
      <c r="F173" s="60">
        <f>IF((D173&gt;E173),(D173-E173),(0))/1</f>
        <v>0</v>
      </c>
      <c r="G173" s="61">
        <f t="shared" si="57"/>
        <v>0</v>
      </c>
      <c r="H173" s="62">
        <f t="shared" si="58"/>
        <v>0</v>
      </c>
      <c r="I173" s="63">
        <f t="shared" si="59"/>
        <v>0</v>
      </c>
      <c r="J173" s="64">
        <f t="shared" si="61"/>
        <v>0</v>
      </c>
      <c r="K173" s="61">
        <f t="shared" si="60"/>
        <v>0</v>
      </c>
      <c r="L173" s="61">
        <f>(G173+I173+K173)*1</f>
        <v>0</v>
      </c>
      <c r="M173" s="61">
        <f t="shared" si="63"/>
        <v>0</v>
      </c>
      <c r="N173" s="65">
        <f t="shared" si="64"/>
        <v>125</v>
      </c>
      <c r="O173" s="61">
        <f t="shared" si="65"/>
        <v>125</v>
      </c>
      <c r="P173" s="61">
        <v>0</v>
      </c>
      <c r="Q173" s="61">
        <f t="shared" si="54"/>
        <v>125</v>
      </c>
      <c r="R173" s="58" t="s">
        <v>59</v>
      </c>
      <c r="S173" s="4"/>
      <c r="T173" s="279"/>
      <c r="U173" s="276">
        <v>3.7</v>
      </c>
      <c r="V173" s="277">
        <v>4.2</v>
      </c>
      <c r="W173" s="276">
        <v>5.7</v>
      </c>
      <c r="X173" s="276">
        <v>50</v>
      </c>
      <c r="Y173" s="276">
        <f t="shared" si="51"/>
        <v>125</v>
      </c>
      <c r="Z173" s="276">
        <v>700</v>
      </c>
      <c r="AA173" s="279"/>
    </row>
    <row r="174" spans="1:27">
      <c r="A174" s="269"/>
      <c r="B174" s="98" t="s">
        <v>209</v>
      </c>
      <c r="C174" s="99" t="s">
        <v>210</v>
      </c>
      <c r="D174" s="162">
        <v>51988</v>
      </c>
      <c r="E174" s="241">
        <v>51850</v>
      </c>
      <c r="F174" s="52">
        <f>IF((D174&gt;E174),(D174-E174),(0))/2</f>
        <v>69</v>
      </c>
      <c r="G174" s="53">
        <f t="shared" si="57"/>
        <v>255.3</v>
      </c>
      <c r="H174" s="54">
        <f t="shared" si="58"/>
        <v>0</v>
      </c>
      <c r="I174" s="55">
        <f t="shared" si="59"/>
        <v>0</v>
      </c>
      <c r="J174" s="56">
        <f t="shared" si="61"/>
        <v>0</v>
      </c>
      <c r="K174" s="53">
        <f t="shared" si="60"/>
        <v>0</v>
      </c>
      <c r="L174" s="53">
        <f>(G174+I174+K174)*2</f>
        <v>510.6</v>
      </c>
      <c r="M174" s="53">
        <f t="shared" si="63"/>
        <v>510.6</v>
      </c>
      <c r="N174" s="57">
        <f t="shared" si="64"/>
        <v>125</v>
      </c>
      <c r="O174" s="53">
        <f t="shared" si="65"/>
        <v>0</v>
      </c>
      <c r="P174" s="53">
        <v>0</v>
      </c>
      <c r="Q174" s="53">
        <f t="shared" si="54"/>
        <v>635.6</v>
      </c>
      <c r="R174" s="58" t="s">
        <v>281</v>
      </c>
      <c r="S174" s="4"/>
      <c r="T174" s="279"/>
      <c r="U174" s="276">
        <v>3.7</v>
      </c>
      <c r="V174" s="277">
        <v>4.2</v>
      </c>
      <c r="W174" s="276">
        <v>5.7</v>
      </c>
      <c r="X174" s="276">
        <v>50</v>
      </c>
      <c r="Y174" s="276">
        <f t="shared" si="51"/>
        <v>125</v>
      </c>
      <c r="Z174" s="276">
        <v>700</v>
      </c>
      <c r="AA174" s="279"/>
    </row>
    <row r="175" spans="1:27">
      <c r="A175" s="269"/>
      <c r="B175" s="98" t="s">
        <v>211</v>
      </c>
      <c r="C175" s="99" t="s">
        <v>212</v>
      </c>
      <c r="D175" s="162">
        <v>17713</v>
      </c>
      <c r="E175" s="241">
        <v>17162</v>
      </c>
      <c r="F175" s="52">
        <f>IF((D175&gt;E175),(D175-E175),(0))/1</f>
        <v>551</v>
      </c>
      <c r="G175" s="53">
        <f t="shared" si="57"/>
        <v>370</v>
      </c>
      <c r="H175" s="54">
        <f t="shared" si="58"/>
        <v>451</v>
      </c>
      <c r="I175" s="55">
        <f t="shared" si="59"/>
        <v>420</v>
      </c>
      <c r="J175" s="56">
        <f t="shared" si="61"/>
        <v>351</v>
      </c>
      <c r="K175" s="53">
        <f t="shared" si="60"/>
        <v>2000.7</v>
      </c>
      <c r="L175" s="53">
        <f t="shared" ref="L175:L176" si="69">(G175+I175+K175)*1</f>
        <v>2790.7</v>
      </c>
      <c r="M175" s="53">
        <f t="shared" si="63"/>
        <v>2790.7</v>
      </c>
      <c r="N175" s="57">
        <f t="shared" si="64"/>
        <v>125</v>
      </c>
      <c r="O175" s="53">
        <f t="shared" si="65"/>
        <v>0</v>
      </c>
      <c r="P175" s="53">
        <v>0</v>
      </c>
      <c r="Q175" s="53">
        <f t="shared" si="54"/>
        <v>2915.7</v>
      </c>
      <c r="R175" s="58" t="s">
        <v>59</v>
      </c>
      <c r="S175" s="4"/>
      <c r="T175" s="279"/>
      <c r="U175" s="276">
        <v>3.7</v>
      </c>
      <c r="V175" s="277">
        <v>4.2</v>
      </c>
      <c r="W175" s="276">
        <v>5.7</v>
      </c>
      <c r="X175" s="276">
        <v>50</v>
      </c>
      <c r="Y175" s="276">
        <f t="shared" si="51"/>
        <v>125</v>
      </c>
      <c r="Z175" s="276">
        <v>700</v>
      </c>
      <c r="AA175" s="279"/>
    </row>
    <row r="176" spans="1:27">
      <c r="A176" s="269"/>
      <c r="B176" s="251" t="s">
        <v>213</v>
      </c>
      <c r="C176" s="252" t="s">
        <v>214</v>
      </c>
      <c r="D176" s="108">
        <v>7616</v>
      </c>
      <c r="E176" s="242">
        <v>7517</v>
      </c>
      <c r="F176" s="79">
        <f>IF((D176&gt;E176),(D176-E176)+(D177-E177)+(D178-E178),(0))/1</f>
        <v>231</v>
      </c>
      <c r="G176" s="80">
        <f t="shared" si="57"/>
        <v>370</v>
      </c>
      <c r="H176" s="222">
        <f t="shared" si="58"/>
        <v>131</v>
      </c>
      <c r="I176" s="223">
        <f t="shared" si="59"/>
        <v>420</v>
      </c>
      <c r="J176" s="224">
        <f t="shared" si="61"/>
        <v>31</v>
      </c>
      <c r="K176" s="225">
        <f t="shared" si="60"/>
        <v>176.70000000000002</v>
      </c>
      <c r="L176" s="80">
        <f t="shared" si="69"/>
        <v>966.7</v>
      </c>
      <c r="M176" s="80">
        <f t="shared" si="63"/>
        <v>966.7</v>
      </c>
      <c r="N176" s="84">
        <f t="shared" si="64"/>
        <v>125</v>
      </c>
      <c r="O176" s="80">
        <f t="shared" si="65"/>
        <v>0</v>
      </c>
      <c r="P176" s="80">
        <v>0</v>
      </c>
      <c r="Q176" s="221">
        <f t="shared" si="54"/>
        <v>1091.7</v>
      </c>
      <c r="R176" s="85" t="s">
        <v>59</v>
      </c>
      <c r="S176" s="4"/>
      <c r="T176" s="279"/>
      <c r="U176" s="276">
        <v>3.7</v>
      </c>
      <c r="V176" s="277">
        <v>4.2</v>
      </c>
      <c r="W176" s="276">
        <v>5.7</v>
      </c>
      <c r="X176" s="276">
        <v>50</v>
      </c>
      <c r="Y176" s="276">
        <f t="shared" si="51"/>
        <v>125</v>
      </c>
      <c r="Z176" s="276">
        <v>700</v>
      </c>
      <c r="AA176" s="279"/>
    </row>
    <row r="177" spans="1:27">
      <c r="A177" s="269"/>
      <c r="B177" s="251"/>
      <c r="C177" s="252"/>
      <c r="D177" s="109">
        <v>4183</v>
      </c>
      <c r="E177" s="243">
        <v>4182</v>
      </c>
      <c r="F177" s="86"/>
      <c r="G177" s="110"/>
      <c r="H177" s="14"/>
      <c r="I177" s="15"/>
      <c r="J177" s="16"/>
      <c r="K177" s="10"/>
      <c r="L177" s="110"/>
      <c r="M177" s="110"/>
      <c r="N177" s="124"/>
      <c r="O177" s="110"/>
      <c r="P177" s="110"/>
      <c r="Q177" s="220"/>
      <c r="R177" s="114"/>
      <c r="S177" s="4"/>
      <c r="T177" s="279"/>
      <c r="U177" s="276">
        <v>3.7</v>
      </c>
      <c r="V177" s="277">
        <v>4.2</v>
      </c>
      <c r="W177" s="276">
        <v>5.7</v>
      </c>
      <c r="X177" s="276">
        <v>50</v>
      </c>
      <c r="Y177" s="276">
        <f t="shared" si="51"/>
        <v>125</v>
      </c>
      <c r="Z177" s="276">
        <v>700</v>
      </c>
      <c r="AA177" s="279"/>
    </row>
    <row r="178" spans="1:27">
      <c r="A178" s="269"/>
      <c r="B178" s="251"/>
      <c r="C178" s="252"/>
      <c r="D178" s="102">
        <v>1834</v>
      </c>
      <c r="E178" s="244">
        <v>1703</v>
      </c>
      <c r="F178" s="70"/>
      <c r="G178" s="110"/>
      <c r="H178" s="226"/>
      <c r="I178" s="227"/>
      <c r="J178" s="228"/>
      <c r="K178" s="229"/>
      <c r="L178" s="103"/>
      <c r="M178" s="103"/>
      <c r="N178" s="119"/>
      <c r="O178" s="103"/>
      <c r="P178" s="103"/>
      <c r="Q178" s="220"/>
      <c r="R178" s="107"/>
      <c r="S178" s="4"/>
      <c r="T178" s="279"/>
      <c r="U178" s="276">
        <v>3.7</v>
      </c>
      <c r="V178" s="277">
        <v>4.2</v>
      </c>
      <c r="W178" s="276">
        <v>5.7</v>
      </c>
      <c r="X178" s="276">
        <v>50</v>
      </c>
      <c r="Y178" s="276">
        <f t="shared" si="51"/>
        <v>125</v>
      </c>
      <c r="Z178" s="276">
        <v>700</v>
      </c>
      <c r="AA178" s="279"/>
    </row>
    <row r="179" spans="1:27">
      <c r="A179" s="269"/>
      <c r="B179" s="254" t="s">
        <v>300</v>
      </c>
      <c r="C179" s="257" t="s">
        <v>215</v>
      </c>
      <c r="D179" s="235">
        <v>9216</v>
      </c>
      <c r="E179" s="243">
        <v>8839</v>
      </c>
      <c r="F179" s="86">
        <f>IF((D179&gt;E179),(D179-E179)+(D180-E180)+(D181-E181),(0))/5</f>
        <v>132</v>
      </c>
      <c r="G179" s="80">
        <f t="shared" si="57"/>
        <v>370</v>
      </c>
      <c r="H179" s="81">
        <f t="shared" si="58"/>
        <v>32</v>
      </c>
      <c r="I179" s="82">
        <f t="shared" si="59"/>
        <v>134.4</v>
      </c>
      <c r="J179" s="83">
        <f t="shared" si="61"/>
        <v>0</v>
      </c>
      <c r="K179" s="80">
        <f t="shared" si="60"/>
        <v>0</v>
      </c>
      <c r="L179" s="80">
        <f>(G179+I179+K179)*5</f>
        <v>2522</v>
      </c>
      <c r="M179" s="80">
        <f t="shared" si="63"/>
        <v>2522</v>
      </c>
      <c r="N179" s="84">
        <f t="shared" si="64"/>
        <v>125</v>
      </c>
      <c r="O179" s="80">
        <f t="shared" si="65"/>
        <v>0</v>
      </c>
      <c r="P179" s="80">
        <v>0</v>
      </c>
      <c r="Q179" s="80">
        <f t="shared" si="54"/>
        <v>2647</v>
      </c>
      <c r="R179" s="85" t="s">
        <v>281</v>
      </c>
      <c r="S179" s="4"/>
      <c r="T179" s="279"/>
      <c r="U179" s="276">
        <v>3.7</v>
      </c>
      <c r="V179" s="277">
        <v>4.2</v>
      </c>
      <c r="W179" s="276">
        <v>5.7</v>
      </c>
      <c r="X179" s="276">
        <v>50</v>
      </c>
      <c r="Y179" s="276">
        <f t="shared" si="51"/>
        <v>125</v>
      </c>
      <c r="Z179" s="276">
        <v>700</v>
      </c>
      <c r="AA179" s="279"/>
    </row>
    <row r="180" spans="1:27">
      <c r="A180" s="269"/>
      <c r="B180" s="255"/>
      <c r="C180" s="258"/>
      <c r="D180" s="235">
        <v>7025</v>
      </c>
      <c r="E180" s="243">
        <v>6968</v>
      </c>
      <c r="F180" s="86"/>
      <c r="G180" s="110"/>
      <c r="H180" s="111"/>
      <c r="I180" s="112"/>
      <c r="J180" s="113"/>
      <c r="K180" s="110"/>
      <c r="L180" s="110"/>
      <c r="M180" s="110"/>
      <c r="N180" s="124"/>
      <c r="O180" s="110"/>
      <c r="P180" s="110"/>
      <c r="Q180" s="93"/>
      <c r="R180" s="114"/>
      <c r="S180" s="4"/>
      <c r="T180" s="279"/>
      <c r="U180" s="276">
        <v>3.7</v>
      </c>
      <c r="V180" s="277">
        <v>4.2</v>
      </c>
      <c r="W180" s="276">
        <v>5.7</v>
      </c>
      <c r="X180" s="276">
        <v>50</v>
      </c>
      <c r="Y180" s="276">
        <f t="shared" ref="Y180" si="70">2.5*50</f>
        <v>125</v>
      </c>
      <c r="Z180" s="276">
        <v>700</v>
      </c>
      <c r="AA180" s="279"/>
    </row>
    <row r="181" spans="1:27">
      <c r="A181" s="269"/>
      <c r="B181" s="256"/>
      <c r="C181" s="259"/>
      <c r="D181" s="236">
        <v>5832</v>
      </c>
      <c r="E181" s="244">
        <v>5606</v>
      </c>
      <c r="F181" s="215">
        <f t="shared" si="66"/>
        <v>226</v>
      </c>
      <c r="G181" s="77">
        <f t="shared" si="57"/>
        <v>370</v>
      </c>
      <c r="H181" s="216">
        <f t="shared" si="58"/>
        <v>126</v>
      </c>
      <c r="I181" s="217">
        <f t="shared" si="59"/>
        <v>420</v>
      </c>
      <c r="J181" s="218">
        <f t="shared" si="61"/>
        <v>26</v>
      </c>
      <c r="K181" s="77">
        <f t="shared" si="60"/>
        <v>148.20000000000002</v>
      </c>
      <c r="L181" s="77">
        <f t="shared" si="67"/>
        <v>938.2</v>
      </c>
      <c r="M181" s="77">
        <f t="shared" si="63"/>
        <v>938.2</v>
      </c>
      <c r="N181" s="219">
        <f t="shared" si="64"/>
        <v>125</v>
      </c>
      <c r="O181" s="77">
        <f t="shared" si="65"/>
        <v>0</v>
      </c>
      <c r="P181" s="77"/>
      <c r="Q181" s="77">
        <f t="shared" si="54"/>
        <v>1063.2</v>
      </c>
      <c r="S181" s="4"/>
      <c r="T181" s="279"/>
      <c r="U181" s="276">
        <v>3.7</v>
      </c>
      <c r="V181" s="277">
        <v>4.2</v>
      </c>
      <c r="W181" s="276">
        <v>5.7</v>
      </c>
      <c r="X181" s="276">
        <v>50</v>
      </c>
      <c r="Y181" s="276">
        <f t="shared" ref="Y181:Y184" si="71">2.5*50</f>
        <v>125</v>
      </c>
      <c r="Z181" s="276">
        <v>700</v>
      </c>
      <c r="AA181" s="279"/>
    </row>
    <row r="182" spans="1:27">
      <c r="A182" s="269"/>
      <c r="B182" s="254" t="s">
        <v>286</v>
      </c>
      <c r="C182" s="257" t="s">
        <v>216</v>
      </c>
      <c r="D182" s="134">
        <v>5253</v>
      </c>
      <c r="E182" s="134">
        <v>5074</v>
      </c>
      <c r="F182" s="79">
        <f>IF((D182&gt;E182),(D182-E182)+(D183-E183)+(D184-E184),(0))/1</f>
        <v>194</v>
      </c>
      <c r="G182" s="80">
        <f t="shared" si="57"/>
        <v>370</v>
      </c>
      <c r="H182" s="81">
        <f t="shared" si="58"/>
        <v>94</v>
      </c>
      <c r="I182" s="82">
        <f t="shared" si="59"/>
        <v>394.8</v>
      </c>
      <c r="J182" s="83">
        <f t="shared" si="61"/>
        <v>0</v>
      </c>
      <c r="K182" s="80">
        <f t="shared" si="60"/>
        <v>0</v>
      </c>
      <c r="L182" s="80">
        <f>(G182+I182+K182)*1</f>
        <v>764.8</v>
      </c>
      <c r="M182" s="143">
        <f t="shared" si="63"/>
        <v>764.8</v>
      </c>
      <c r="N182" s="144">
        <f t="shared" si="64"/>
        <v>125</v>
      </c>
      <c r="O182" s="143">
        <f t="shared" si="65"/>
        <v>0</v>
      </c>
      <c r="P182" s="143">
        <v>0</v>
      </c>
      <c r="Q182" s="143">
        <f t="shared" si="54"/>
        <v>889.8</v>
      </c>
      <c r="R182" s="85" t="s">
        <v>59</v>
      </c>
      <c r="S182" s="4"/>
      <c r="T182" s="279"/>
      <c r="U182" s="276">
        <v>3.7</v>
      </c>
      <c r="V182" s="277">
        <v>4.2</v>
      </c>
      <c r="W182" s="276">
        <v>5.7</v>
      </c>
      <c r="X182" s="276">
        <v>50</v>
      </c>
      <c r="Y182" s="276">
        <f t="shared" si="71"/>
        <v>125</v>
      </c>
      <c r="Z182" s="276">
        <v>700</v>
      </c>
      <c r="AA182" s="279"/>
    </row>
    <row r="183" spans="1:27">
      <c r="A183" s="269"/>
      <c r="B183" s="255"/>
      <c r="C183" s="258"/>
      <c r="D183" s="135">
        <v>6543</v>
      </c>
      <c r="E183" s="135">
        <v>6543</v>
      </c>
      <c r="F183" s="145"/>
      <c r="G183" s="146"/>
      <c r="H183" s="147"/>
      <c r="I183" s="148"/>
      <c r="J183" s="149"/>
      <c r="K183" s="146"/>
      <c r="L183" s="146"/>
      <c r="M183" s="146"/>
      <c r="N183" s="150"/>
      <c r="O183" s="146"/>
      <c r="P183" s="146"/>
      <c r="Q183" s="146"/>
      <c r="R183" s="114"/>
      <c r="S183" s="4"/>
      <c r="T183" s="279"/>
      <c r="U183" s="276">
        <v>3.7</v>
      </c>
      <c r="V183" s="277">
        <v>4.2</v>
      </c>
      <c r="W183" s="276">
        <v>5.7</v>
      </c>
      <c r="X183" s="276">
        <v>50</v>
      </c>
      <c r="Y183" s="276">
        <f t="shared" si="71"/>
        <v>125</v>
      </c>
      <c r="Z183" s="276">
        <v>700</v>
      </c>
      <c r="AA183" s="279"/>
    </row>
    <row r="184" spans="1:27">
      <c r="A184" s="269"/>
      <c r="B184" s="256"/>
      <c r="C184" s="259"/>
      <c r="D184" s="136">
        <v>5992</v>
      </c>
      <c r="E184" s="136">
        <v>5977</v>
      </c>
      <c r="F184" s="137"/>
      <c r="G184" s="138"/>
      <c r="H184" s="139"/>
      <c r="I184" s="140"/>
      <c r="J184" s="141"/>
      <c r="K184" s="138"/>
      <c r="L184" s="138"/>
      <c r="M184" s="138"/>
      <c r="N184" s="142"/>
      <c r="O184" s="138"/>
      <c r="P184" s="138"/>
      <c r="Q184" s="138"/>
      <c r="R184" s="107"/>
      <c r="S184" s="4"/>
      <c r="T184" s="279"/>
      <c r="U184" s="276">
        <v>3.7</v>
      </c>
      <c r="V184" s="277">
        <v>4.2</v>
      </c>
      <c r="W184" s="276">
        <v>5.7</v>
      </c>
      <c r="X184" s="276">
        <v>50</v>
      </c>
      <c r="Y184" s="276">
        <f t="shared" si="71"/>
        <v>125</v>
      </c>
      <c r="Z184" s="276">
        <v>700</v>
      </c>
      <c r="AA184" s="279"/>
    </row>
    <row r="185" spans="1:27">
      <c r="A185" s="269"/>
      <c r="B185" s="98" t="s">
        <v>217</v>
      </c>
      <c r="C185" s="99" t="s">
        <v>218</v>
      </c>
      <c r="D185" s="99">
        <v>42035</v>
      </c>
      <c r="E185" s="241">
        <v>41788</v>
      </c>
      <c r="F185" s="52">
        <f t="shared" si="66"/>
        <v>247</v>
      </c>
      <c r="G185" s="101">
        <f t="shared" si="57"/>
        <v>370</v>
      </c>
      <c r="H185" s="115">
        <f t="shared" si="58"/>
        <v>147</v>
      </c>
      <c r="I185" s="116">
        <f t="shared" si="59"/>
        <v>420</v>
      </c>
      <c r="J185" s="117">
        <f t="shared" si="61"/>
        <v>47</v>
      </c>
      <c r="K185" s="101">
        <f t="shared" si="60"/>
        <v>267.90000000000003</v>
      </c>
      <c r="L185" s="53">
        <f t="shared" si="67"/>
        <v>1057.9000000000001</v>
      </c>
      <c r="M185" s="53">
        <f t="shared" si="63"/>
        <v>1057.9000000000001</v>
      </c>
      <c r="N185" s="57">
        <f t="shared" si="64"/>
        <v>125</v>
      </c>
      <c r="O185" s="53">
        <f t="shared" si="65"/>
        <v>0</v>
      </c>
      <c r="P185" s="53">
        <v>0</v>
      </c>
      <c r="Q185" s="53">
        <f t="shared" ref="Q185:Q191" si="72">IF((M185&gt;0),(M185+N185+P185),(Y185)+(P185))</f>
        <v>1182.9000000000001</v>
      </c>
      <c r="R185" s="58" t="s">
        <v>59</v>
      </c>
      <c r="S185" s="4"/>
      <c r="T185" s="279"/>
      <c r="U185" s="276">
        <v>3.7</v>
      </c>
      <c r="V185" s="277">
        <v>4.2</v>
      </c>
      <c r="W185" s="276">
        <v>5.7</v>
      </c>
      <c r="X185" s="276">
        <v>50</v>
      </c>
      <c r="Y185" s="276">
        <f>2.5*50</f>
        <v>125</v>
      </c>
      <c r="Z185" s="276">
        <v>700</v>
      </c>
      <c r="AA185" s="279"/>
    </row>
    <row r="186" spans="1:27">
      <c r="A186" s="269"/>
      <c r="B186" s="251" t="s">
        <v>219</v>
      </c>
      <c r="C186" s="253" t="s">
        <v>220</v>
      </c>
      <c r="D186" s="108">
        <v>21553</v>
      </c>
      <c r="E186" s="242">
        <v>21521</v>
      </c>
      <c r="F186" s="79">
        <f>IF((D186&gt;E186),(D186-E186)+(D187-E187)+(D188-E188),(0))/1</f>
        <v>443</v>
      </c>
      <c r="G186" s="120">
        <f t="shared" si="57"/>
        <v>370</v>
      </c>
      <c r="H186" s="121">
        <f t="shared" si="58"/>
        <v>343</v>
      </c>
      <c r="I186" s="122">
        <f t="shared" si="59"/>
        <v>420</v>
      </c>
      <c r="J186" s="123">
        <f t="shared" si="61"/>
        <v>243</v>
      </c>
      <c r="K186" s="120">
        <f t="shared" si="60"/>
        <v>1385.1000000000001</v>
      </c>
      <c r="L186" s="80">
        <f t="shared" si="67"/>
        <v>2175.1000000000004</v>
      </c>
      <c r="M186" s="80">
        <f t="shared" si="63"/>
        <v>2175.1000000000004</v>
      </c>
      <c r="N186" s="84">
        <f t="shared" si="64"/>
        <v>125</v>
      </c>
      <c r="O186" s="80">
        <f t="shared" si="65"/>
        <v>0</v>
      </c>
      <c r="P186" s="80">
        <v>0</v>
      </c>
      <c r="Q186" s="80">
        <f t="shared" si="72"/>
        <v>2300.1000000000004</v>
      </c>
      <c r="R186" s="85" t="s">
        <v>59</v>
      </c>
      <c r="S186" s="4"/>
      <c r="T186" s="279"/>
      <c r="U186" s="276">
        <v>3.7</v>
      </c>
      <c r="V186" s="277">
        <v>4.2</v>
      </c>
      <c r="W186" s="276">
        <v>5.7</v>
      </c>
      <c r="X186" s="276">
        <v>50</v>
      </c>
      <c r="Y186" s="276">
        <f t="shared" ref="Y186:Y194" si="73">2.5*50</f>
        <v>125</v>
      </c>
      <c r="Z186" s="276">
        <v>700</v>
      </c>
      <c r="AA186" s="279"/>
    </row>
    <row r="187" spans="1:27">
      <c r="A187" s="269"/>
      <c r="B187" s="251"/>
      <c r="C187" s="253"/>
      <c r="D187" s="109">
        <v>10459</v>
      </c>
      <c r="E187" s="243">
        <v>10433</v>
      </c>
      <c r="F187" s="86"/>
      <c r="G187" s="110"/>
      <c r="H187" s="111"/>
      <c r="I187" s="112"/>
      <c r="J187" s="113"/>
      <c r="K187" s="110"/>
      <c r="L187" s="110"/>
      <c r="M187" s="110"/>
      <c r="N187" s="124"/>
      <c r="O187" s="110"/>
      <c r="P187" s="110"/>
      <c r="Q187" s="93">
        <f t="shared" si="72"/>
        <v>125</v>
      </c>
      <c r="R187" s="114"/>
      <c r="S187" s="4"/>
      <c r="T187" s="279"/>
      <c r="U187" s="276">
        <v>3.7</v>
      </c>
      <c r="V187" s="277">
        <v>4.2</v>
      </c>
      <c r="W187" s="276">
        <v>5.7</v>
      </c>
      <c r="X187" s="276">
        <v>50</v>
      </c>
      <c r="Y187" s="276">
        <f t="shared" si="73"/>
        <v>125</v>
      </c>
      <c r="Z187" s="276">
        <v>700</v>
      </c>
      <c r="AA187" s="279"/>
    </row>
    <row r="188" spans="1:27">
      <c r="A188" s="269"/>
      <c r="B188" s="251"/>
      <c r="C188" s="253"/>
      <c r="D188" s="102">
        <v>14334</v>
      </c>
      <c r="E188" s="244">
        <v>13949</v>
      </c>
      <c r="F188" s="70"/>
      <c r="G188" s="103"/>
      <c r="H188" s="104"/>
      <c r="I188" s="105"/>
      <c r="J188" s="106"/>
      <c r="K188" s="103"/>
      <c r="L188" s="103"/>
      <c r="M188" s="103"/>
      <c r="N188" s="119"/>
      <c r="O188" s="103"/>
      <c r="P188" s="103"/>
      <c r="Q188" s="77">
        <f t="shared" si="72"/>
        <v>125</v>
      </c>
      <c r="R188" s="107"/>
      <c r="S188" s="4"/>
      <c r="T188" s="279"/>
      <c r="U188" s="276">
        <v>3.7</v>
      </c>
      <c r="V188" s="277">
        <v>4.2</v>
      </c>
      <c r="W188" s="276">
        <v>5.7</v>
      </c>
      <c r="X188" s="276">
        <v>50</v>
      </c>
      <c r="Y188" s="276">
        <f t="shared" si="73"/>
        <v>125</v>
      </c>
      <c r="Z188" s="276">
        <v>700</v>
      </c>
      <c r="AA188" s="279"/>
    </row>
    <row r="189" spans="1:27">
      <c r="A189" s="269"/>
      <c r="B189" s="251" t="s">
        <v>221</v>
      </c>
      <c r="C189" s="252" t="s">
        <v>222</v>
      </c>
      <c r="D189" s="197">
        <v>3192</v>
      </c>
      <c r="E189" s="242">
        <v>3149</v>
      </c>
      <c r="F189" s="79">
        <f>IF((D189&gt;E189),(D189-E189)+(D190-E190)+(D191-E191),(0))/1</f>
        <v>224</v>
      </c>
      <c r="G189" s="80">
        <f t="shared" si="57"/>
        <v>370</v>
      </c>
      <c r="H189" s="81">
        <f t="shared" si="58"/>
        <v>124</v>
      </c>
      <c r="I189" s="82">
        <f t="shared" si="59"/>
        <v>420</v>
      </c>
      <c r="J189" s="83">
        <f t="shared" si="61"/>
        <v>24</v>
      </c>
      <c r="K189" s="80">
        <f t="shared" si="60"/>
        <v>136.80000000000001</v>
      </c>
      <c r="L189" s="80">
        <f>(G189+I189+K189)*1</f>
        <v>926.8</v>
      </c>
      <c r="M189" s="80">
        <f t="shared" si="63"/>
        <v>926.8</v>
      </c>
      <c r="N189" s="84">
        <f t="shared" si="64"/>
        <v>125</v>
      </c>
      <c r="O189" s="80">
        <f t="shared" si="65"/>
        <v>0</v>
      </c>
      <c r="P189" s="80">
        <v>0</v>
      </c>
      <c r="Q189" s="80">
        <f t="shared" si="72"/>
        <v>1051.8</v>
      </c>
      <c r="R189" s="85" t="s">
        <v>59</v>
      </c>
      <c r="S189" s="4"/>
      <c r="T189" s="279"/>
      <c r="U189" s="276">
        <v>3.7</v>
      </c>
      <c r="V189" s="277">
        <v>4.2</v>
      </c>
      <c r="W189" s="276">
        <v>5.7</v>
      </c>
      <c r="X189" s="276">
        <v>50</v>
      </c>
      <c r="Y189" s="276">
        <f t="shared" si="73"/>
        <v>125</v>
      </c>
      <c r="Z189" s="276">
        <v>700</v>
      </c>
      <c r="AA189" s="279"/>
    </row>
    <row r="190" spans="1:27">
      <c r="A190" s="269"/>
      <c r="B190" s="251"/>
      <c r="C190" s="252"/>
      <c r="D190" s="198">
        <v>3599</v>
      </c>
      <c r="E190" s="243">
        <v>3418</v>
      </c>
      <c r="F190" s="87"/>
      <c r="G190" s="88"/>
      <c r="H190" s="89"/>
      <c r="I190" s="90"/>
      <c r="J190" s="91"/>
      <c r="K190" s="88"/>
      <c r="L190" s="88"/>
      <c r="M190" s="88"/>
      <c r="N190" s="92"/>
      <c r="O190" s="88"/>
      <c r="P190" s="88"/>
      <c r="Q190" s="93">
        <f t="shared" si="72"/>
        <v>125</v>
      </c>
      <c r="R190" s="114"/>
      <c r="S190" s="4"/>
      <c r="T190" s="279"/>
      <c r="U190" s="276">
        <v>3.7</v>
      </c>
      <c r="V190" s="277">
        <v>4.2</v>
      </c>
      <c r="W190" s="276">
        <v>5.7</v>
      </c>
      <c r="X190" s="276">
        <v>50</v>
      </c>
      <c r="Y190" s="276">
        <f t="shared" si="73"/>
        <v>125</v>
      </c>
      <c r="Z190" s="276">
        <v>700</v>
      </c>
      <c r="AA190" s="279"/>
    </row>
    <row r="191" spans="1:27">
      <c r="A191" s="269"/>
      <c r="B191" s="251"/>
      <c r="C191" s="252"/>
      <c r="D191" s="199">
        <v>81</v>
      </c>
      <c r="E191" s="244">
        <v>81</v>
      </c>
      <c r="F191" s="71"/>
      <c r="G191" s="72"/>
      <c r="H191" s="73"/>
      <c r="I191" s="74"/>
      <c r="J191" s="75"/>
      <c r="K191" s="72"/>
      <c r="L191" s="72"/>
      <c r="M191" s="72"/>
      <c r="N191" s="76"/>
      <c r="O191" s="72"/>
      <c r="P191" s="72"/>
      <c r="Q191" s="77">
        <f t="shared" si="72"/>
        <v>125</v>
      </c>
      <c r="R191" s="107"/>
      <c r="S191" s="4"/>
      <c r="T191" s="279"/>
      <c r="U191" s="276">
        <v>3.7</v>
      </c>
      <c r="V191" s="277">
        <v>4.2</v>
      </c>
      <c r="W191" s="276">
        <v>5.7</v>
      </c>
      <c r="X191" s="276">
        <v>50</v>
      </c>
      <c r="Y191" s="276">
        <f t="shared" si="73"/>
        <v>125</v>
      </c>
      <c r="Z191" s="276">
        <v>700</v>
      </c>
      <c r="AA191" s="279"/>
    </row>
    <row r="192" spans="1:27">
      <c r="A192" s="269"/>
      <c r="S192" s="4"/>
      <c r="T192" s="279"/>
      <c r="U192" s="279"/>
      <c r="V192" s="279"/>
      <c r="W192" s="279"/>
      <c r="X192" s="279"/>
      <c r="Y192" s="279"/>
      <c r="Z192" s="279"/>
      <c r="AA192" s="279"/>
    </row>
    <row r="193" spans="1:27">
      <c r="A193" s="269"/>
      <c r="B193" s="18"/>
      <c r="C193" s="19"/>
      <c r="D193" s="20"/>
      <c r="E193" s="20"/>
      <c r="F193" s="11"/>
      <c r="G193" s="10"/>
      <c r="H193" s="14"/>
      <c r="I193" s="15"/>
      <c r="J193" s="16"/>
      <c r="K193" s="10"/>
      <c r="L193" s="10"/>
      <c r="M193" s="10"/>
      <c r="N193" s="13"/>
      <c r="O193" s="10"/>
      <c r="P193" s="10"/>
      <c r="Q193" s="10"/>
      <c r="R193" s="9"/>
      <c r="S193" s="4"/>
      <c r="T193" s="279"/>
      <c r="U193" s="276"/>
      <c r="V193" s="277"/>
      <c r="W193" s="276"/>
      <c r="X193" s="276"/>
      <c r="Y193" s="276"/>
      <c r="Z193" s="276"/>
      <c r="AA193" s="279"/>
    </row>
    <row r="194" spans="1:27">
      <c r="A194" s="269"/>
      <c r="B194" s="98" t="s">
        <v>223</v>
      </c>
      <c r="C194" s="99" t="s">
        <v>224</v>
      </c>
      <c r="D194" s="99">
        <v>27716</v>
      </c>
      <c r="E194" s="245">
        <v>27384</v>
      </c>
      <c r="F194" s="52">
        <f>IF((D194&gt;E194),(D194-E194),(0))/1</f>
        <v>332</v>
      </c>
      <c r="G194" s="53">
        <f>IF((F194&gt;100),(100*U194), (F194*U194))</f>
        <v>370</v>
      </c>
      <c r="H194" s="54">
        <f>IF((F194&gt;100),(F194-100),(0))</f>
        <v>232</v>
      </c>
      <c r="I194" s="55">
        <f>IF((H194&gt;100),(100*V194),(H194*V194))</f>
        <v>420</v>
      </c>
      <c r="J194" s="56">
        <f>IF((H194&gt;100),(H194-100),(0))</f>
        <v>132</v>
      </c>
      <c r="K194" s="53">
        <f>IF((J194&gt;0),(J194*W194),(0))</f>
        <v>752.4</v>
      </c>
      <c r="L194" s="53">
        <f>(G194+I194+K194)*1</f>
        <v>1542.4</v>
      </c>
      <c r="M194" s="53">
        <f>L194</f>
        <v>1542.4</v>
      </c>
      <c r="N194" s="57">
        <f>IF((Y194&gt;0),Y194,130)</f>
        <v>125</v>
      </c>
      <c r="O194" s="53">
        <f>IF((F194&gt;0),0,(Y194))</f>
        <v>0</v>
      </c>
      <c r="P194" s="53">
        <v>0</v>
      </c>
      <c r="Q194" s="53">
        <f>IF((M194&gt;0),(M194+N194+P194),(Y194)+(P194))</f>
        <v>1667.4</v>
      </c>
      <c r="R194" s="58" t="s">
        <v>59</v>
      </c>
      <c r="S194" s="4"/>
      <c r="T194" s="279"/>
      <c r="U194" s="276">
        <v>3.7</v>
      </c>
      <c r="V194" s="277">
        <v>4.2</v>
      </c>
      <c r="W194" s="276">
        <v>5.7</v>
      </c>
      <c r="X194" s="276">
        <v>50</v>
      </c>
      <c r="Y194" s="276">
        <f t="shared" si="73"/>
        <v>125</v>
      </c>
      <c r="Z194" s="276">
        <v>700</v>
      </c>
      <c r="AA194" s="279"/>
    </row>
    <row r="195" spans="1:27">
      <c r="A195" s="269"/>
      <c r="B195" s="98" t="s">
        <v>225</v>
      </c>
      <c r="C195" s="99" t="s">
        <v>226</v>
      </c>
      <c r="D195" s="99">
        <v>1332</v>
      </c>
      <c r="E195" s="245">
        <v>1314</v>
      </c>
      <c r="F195" s="52">
        <f t="shared" si="66"/>
        <v>18</v>
      </c>
      <c r="G195" s="53">
        <f t="shared" si="57"/>
        <v>66.600000000000009</v>
      </c>
      <c r="H195" s="54">
        <f t="shared" si="58"/>
        <v>0</v>
      </c>
      <c r="I195" s="55">
        <f t="shared" si="59"/>
        <v>0</v>
      </c>
      <c r="J195" s="56">
        <f t="shared" si="61"/>
        <v>0</v>
      </c>
      <c r="K195" s="53">
        <f t="shared" si="60"/>
        <v>0</v>
      </c>
      <c r="L195" s="53">
        <f t="shared" si="67"/>
        <v>66.600000000000009</v>
      </c>
      <c r="M195" s="53">
        <f t="shared" si="63"/>
        <v>66.600000000000009</v>
      </c>
      <c r="N195" s="57">
        <f t="shared" si="64"/>
        <v>125</v>
      </c>
      <c r="O195" s="53">
        <f t="shared" si="65"/>
        <v>0</v>
      </c>
      <c r="P195" s="53">
        <v>0</v>
      </c>
      <c r="Q195" s="53">
        <f>IF((M195&gt;0),(M195+N195+P195),(Y195)+(P195))</f>
        <v>191.60000000000002</v>
      </c>
      <c r="R195" s="58" t="s">
        <v>59</v>
      </c>
      <c r="S195" s="4"/>
      <c r="T195" s="279"/>
      <c r="U195" s="276">
        <v>3.7</v>
      </c>
      <c r="V195" s="277">
        <v>4.2</v>
      </c>
      <c r="W195" s="276">
        <v>5.7</v>
      </c>
      <c r="X195" s="276">
        <v>50</v>
      </c>
      <c r="Y195" s="276">
        <f>2.5*50</f>
        <v>125</v>
      </c>
      <c r="Z195" s="276">
        <v>700</v>
      </c>
      <c r="AA195" s="279"/>
    </row>
    <row r="196" spans="1:27">
      <c r="A196" s="269"/>
      <c r="B196" s="98" t="s">
        <v>123</v>
      </c>
      <c r="C196" s="99" t="s">
        <v>227</v>
      </c>
      <c r="D196" s="100"/>
      <c r="E196" s="100"/>
      <c r="F196" s="60">
        <f t="shared" si="66"/>
        <v>0</v>
      </c>
      <c r="G196" s="61">
        <f t="shared" si="57"/>
        <v>0</v>
      </c>
      <c r="H196" s="62">
        <f t="shared" si="58"/>
        <v>0</v>
      </c>
      <c r="I196" s="63">
        <f t="shared" si="59"/>
        <v>0</v>
      </c>
      <c r="J196" s="64">
        <f t="shared" si="61"/>
        <v>0</v>
      </c>
      <c r="K196" s="61">
        <f t="shared" si="60"/>
        <v>0</v>
      </c>
      <c r="L196" s="61">
        <f t="shared" si="67"/>
        <v>0</v>
      </c>
      <c r="M196" s="61">
        <f t="shared" si="63"/>
        <v>0</v>
      </c>
      <c r="N196" s="65">
        <f t="shared" si="64"/>
        <v>125</v>
      </c>
      <c r="O196" s="61">
        <f t="shared" si="65"/>
        <v>125</v>
      </c>
      <c r="P196" s="61"/>
      <c r="Q196" s="61">
        <f t="shared" ref="Q196:Q201" si="74">IF((M196&gt;0),(M196+N196+P196),(Y196)+(P196))</f>
        <v>125</v>
      </c>
      <c r="R196" s="58" t="s">
        <v>59</v>
      </c>
      <c r="S196" s="4"/>
      <c r="T196" s="279"/>
      <c r="U196" s="276">
        <v>3.7</v>
      </c>
      <c r="V196" s="277">
        <v>4.2</v>
      </c>
      <c r="W196" s="276">
        <v>5.7</v>
      </c>
      <c r="X196" s="276">
        <v>50</v>
      </c>
      <c r="Y196" s="276">
        <f t="shared" ref="Y196:Y201" si="75">2.5*50</f>
        <v>125</v>
      </c>
      <c r="Z196" s="276">
        <v>700</v>
      </c>
      <c r="AA196" s="279"/>
    </row>
    <row r="197" spans="1:27">
      <c r="A197" s="269"/>
      <c r="B197" s="98" t="s">
        <v>296</v>
      </c>
      <c r="C197" s="99" t="s">
        <v>228</v>
      </c>
      <c r="D197" s="166">
        <v>1933</v>
      </c>
      <c r="E197" s="245">
        <v>1920</v>
      </c>
      <c r="F197" s="52">
        <f>IF((D197&gt;E197),(D197-E197),(0))/1</f>
        <v>13</v>
      </c>
      <c r="G197" s="53">
        <f t="shared" si="57"/>
        <v>48.1</v>
      </c>
      <c r="H197" s="54">
        <f t="shared" si="58"/>
        <v>0</v>
      </c>
      <c r="I197" s="55">
        <f t="shared" si="59"/>
        <v>0</v>
      </c>
      <c r="J197" s="56">
        <f t="shared" si="61"/>
        <v>0</v>
      </c>
      <c r="K197" s="53">
        <f t="shared" si="60"/>
        <v>0</v>
      </c>
      <c r="L197" s="53">
        <f>(G197+I197+K197)*1</f>
        <v>48.1</v>
      </c>
      <c r="M197" s="53">
        <f t="shared" si="63"/>
        <v>48.1</v>
      </c>
      <c r="N197" s="57">
        <f t="shared" si="64"/>
        <v>125</v>
      </c>
      <c r="O197" s="53">
        <f t="shared" si="65"/>
        <v>0</v>
      </c>
      <c r="P197" s="53">
        <v>0</v>
      </c>
      <c r="Q197" s="53">
        <f t="shared" si="74"/>
        <v>173.1</v>
      </c>
      <c r="R197" s="58" t="s">
        <v>59</v>
      </c>
      <c r="S197" s="4" t="s">
        <v>293</v>
      </c>
      <c r="T197" s="279"/>
      <c r="U197" s="276">
        <v>3.7</v>
      </c>
      <c r="V197" s="277">
        <v>4.2</v>
      </c>
      <c r="W197" s="276">
        <v>5.7</v>
      </c>
      <c r="X197" s="276">
        <v>50</v>
      </c>
      <c r="Y197" s="276">
        <f t="shared" si="75"/>
        <v>125</v>
      </c>
      <c r="Z197" s="276">
        <v>700</v>
      </c>
      <c r="AA197" s="279"/>
    </row>
    <row r="198" spans="1:27">
      <c r="A198" s="269" t="s">
        <v>232</v>
      </c>
      <c r="B198" s="251" t="s">
        <v>306</v>
      </c>
      <c r="C198" s="252" t="s">
        <v>229</v>
      </c>
      <c r="D198" s="246">
        <v>3741</v>
      </c>
      <c r="E198" s="246">
        <v>3741</v>
      </c>
      <c r="F198" s="79">
        <f>IF((D198&gt;E198),(D198-E198)+(D199-E199)+(D200-E200),(0))/1</f>
        <v>0</v>
      </c>
      <c r="G198" s="80">
        <f t="shared" si="57"/>
        <v>0</v>
      </c>
      <c r="H198" s="81">
        <f t="shared" si="58"/>
        <v>0</v>
      </c>
      <c r="I198" s="82">
        <f t="shared" si="59"/>
        <v>0</v>
      </c>
      <c r="J198" s="83">
        <f t="shared" si="61"/>
        <v>0</v>
      </c>
      <c r="K198" s="80">
        <f t="shared" si="60"/>
        <v>0</v>
      </c>
      <c r="L198" s="80">
        <f>(G198+I198+K198)*1</f>
        <v>0</v>
      </c>
      <c r="M198" s="80">
        <f t="shared" si="63"/>
        <v>0</v>
      </c>
      <c r="N198" s="84">
        <f t="shared" si="64"/>
        <v>125</v>
      </c>
      <c r="O198" s="80">
        <f t="shared" si="65"/>
        <v>125</v>
      </c>
      <c r="P198" s="80">
        <v>0</v>
      </c>
      <c r="Q198" s="80">
        <f t="shared" si="74"/>
        <v>125</v>
      </c>
      <c r="R198" s="85" t="s">
        <v>59</v>
      </c>
      <c r="S198" s="4"/>
      <c r="T198" s="279"/>
      <c r="U198" s="276">
        <v>3.7</v>
      </c>
      <c r="V198" s="277">
        <v>4.2</v>
      </c>
      <c r="W198" s="276">
        <v>5.7</v>
      </c>
      <c r="X198" s="276">
        <v>50</v>
      </c>
      <c r="Y198" s="276">
        <f t="shared" si="75"/>
        <v>125</v>
      </c>
      <c r="Z198" s="276">
        <v>700</v>
      </c>
      <c r="AA198" s="279"/>
    </row>
    <row r="199" spans="1:27">
      <c r="A199" s="269"/>
      <c r="B199" s="251"/>
      <c r="C199" s="252"/>
      <c r="D199" s="247">
        <v>6641</v>
      </c>
      <c r="E199" s="247">
        <v>6641</v>
      </c>
      <c r="F199" s="86"/>
      <c r="G199" s="110"/>
      <c r="H199" s="111"/>
      <c r="I199" s="112"/>
      <c r="J199" s="113"/>
      <c r="K199" s="110"/>
      <c r="L199" s="110"/>
      <c r="M199" s="110"/>
      <c r="N199" s="124"/>
      <c r="O199" s="110"/>
      <c r="P199" s="110"/>
      <c r="Q199" s="110"/>
      <c r="R199" s="114"/>
      <c r="S199" s="4"/>
      <c r="T199" s="279"/>
      <c r="U199" s="276">
        <v>3.7</v>
      </c>
      <c r="V199" s="277">
        <v>4.2</v>
      </c>
      <c r="W199" s="276">
        <v>5.7</v>
      </c>
      <c r="X199" s="276">
        <v>50</v>
      </c>
      <c r="Y199" s="276">
        <f t="shared" si="75"/>
        <v>125</v>
      </c>
      <c r="Z199" s="276">
        <v>700</v>
      </c>
      <c r="AA199" s="279"/>
    </row>
    <row r="200" spans="1:27">
      <c r="A200" s="269"/>
      <c r="B200" s="251"/>
      <c r="C200" s="252"/>
      <c r="D200" s="248">
        <v>8785</v>
      </c>
      <c r="E200" s="248">
        <v>8785</v>
      </c>
      <c r="F200" s="70"/>
      <c r="G200" s="103"/>
      <c r="H200" s="104"/>
      <c r="I200" s="105"/>
      <c r="J200" s="106"/>
      <c r="K200" s="103"/>
      <c r="L200" s="103"/>
      <c r="M200" s="103"/>
      <c r="N200" s="119"/>
      <c r="O200" s="103"/>
      <c r="P200" s="103"/>
      <c r="Q200" s="103"/>
      <c r="R200" s="107"/>
      <c r="S200" s="4"/>
      <c r="T200" s="279"/>
      <c r="U200" s="276">
        <v>3.7</v>
      </c>
      <c r="V200" s="277">
        <v>4.2</v>
      </c>
      <c r="W200" s="276">
        <v>5.7</v>
      </c>
      <c r="X200" s="276">
        <v>50</v>
      </c>
      <c r="Y200" s="276">
        <f t="shared" si="75"/>
        <v>125</v>
      </c>
      <c r="Z200" s="276">
        <v>700</v>
      </c>
      <c r="AA200" s="279"/>
    </row>
    <row r="201" spans="1:27">
      <c r="A201" s="269"/>
      <c r="B201" s="98" t="s">
        <v>230</v>
      </c>
      <c r="C201" s="99" t="s">
        <v>231</v>
      </c>
      <c r="D201" s="99">
        <v>13111</v>
      </c>
      <c r="E201" s="245">
        <v>12900</v>
      </c>
      <c r="F201" s="52">
        <f>IF((D201&gt;E201),(D201-E201),(0))/1</f>
        <v>211</v>
      </c>
      <c r="G201" s="53">
        <f t="shared" si="57"/>
        <v>370</v>
      </c>
      <c r="H201" s="54">
        <f t="shared" si="58"/>
        <v>111</v>
      </c>
      <c r="I201" s="55">
        <f t="shared" si="59"/>
        <v>420</v>
      </c>
      <c r="J201" s="56">
        <f t="shared" si="61"/>
        <v>11</v>
      </c>
      <c r="K201" s="53">
        <f t="shared" si="60"/>
        <v>62.7</v>
      </c>
      <c r="L201" s="53">
        <f>(G201+I201+K201)*1</f>
        <v>852.7</v>
      </c>
      <c r="M201" s="53">
        <f t="shared" si="63"/>
        <v>852.7</v>
      </c>
      <c r="N201" s="57">
        <f t="shared" si="64"/>
        <v>125</v>
      </c>
      <c r="O201" s="53">
        <f t="shared" si="65"/>
        <v>0</v>
      </c>
      <c r="P201" s="53">
        <v>0</v>
      </c>
      <c r="Q201" s="53">
        <f t="shared" si="74"/>
        <v>977.7</v>
      </c>
      <c r="R201" s="58" t="s">
        <v>59</v>
      </c>
      <c r="S201" s="4"/>
      <c r="T201" s="279"/>
      <c r="U201" s="276">
        <v>3.7</v>
      </c>
      <c r="V201" s="277">
        <v>4.2</v>
      </c>
      <c r="W201" s="276">
        <v>5.7</v>
      </c>
      <c r="X201" s="276">
        <v>50</v>
      </c>
      <c r="Y201" s="276">
        <f t="shared" si="75"/>
        <v>125</v>
      </c>
      <c r="Z201" s="276">
        <v>700</v>
      </c>
      <c r="AA201" s="279"/>
    </row>
    <row r="202" spans="1:27">
      <c r="A202" s="17"/>
      <c r="B202" s="18"/>
      <c r="C202" s="184"/>
      <c r="D202" s="184"/>
      <c r="E202" s="184"/>
      <c r="F202" s="11"/>
      <c r="G202" s="10"/>
      <c r="H202" s="14"/>
      <c r="I202" s="15"/>
      <c r="J202" s="16"/>
      <c r="K202" s="10"/>
      <c r="L202" s="10"/>
      <c r="M202" s="10"/>
      <c r="N202" s="13"/>
      <c r="O202" s="10"/>
      <c r="P202" s="10"/>
      <c r="Q202" s="10"/>
      <c r="R202" s="9"/>
      <c r="S202" s="4"/>
      <c r="T202" s="279"/>
      <c r="U202" s="276"/>
      <c r="V202" s="277"/>
      <c r="W202" s="276"/>
      <c r="X202" s="276"/>
      <c r="Y202" s="276"/>
      <c r="Z202" s="276"/>
      <c r="AA202" s="279"/>
    </row>
    <row r="203" spans="1:27">
      <c r="A203" s="17"/>
      <c r="B203" s="18"/>
      <c r="C203" s="185"/>
      <c r="D203" s="185"/>
      <c r="E203" s="185"/>
      <c r="F203" s="11"/>
      <c r="G203" s="10"/>
      <c r="H203" s="14"/>
      <c r="I203" s="15"/>
      <c r="J203" s="16"/>
      <c r="K203" s="10"/>
      <c r="L203" s="10"/>
      <c r="M203" s="10"/>
      <c r="N203" s="13"/>
      <c r="O203" s="10"/>
      <c r="P203" s="10"/>
      <c r="Q203" s="10"/>
      <c r="R203" s="9"/>
      <c r="S203" s="4"/>
      <c r="T203" s="279"/>
      <c r="U203" s="276"/>
      <c r="V203" s="277"/>
      <c r="W203" s="276"/>
      <c r="X203" s="276"/>
      <c r="Y203" s="276"/>
      <c r="Z203" s="276"/>
      <c r="AA203" s="279"/>
    </row>
    <row r="204" spans="1:27">
      <c r="A204" s="17"/>
      <c r="B204" s="18"/>
      <c r="C204" s="185"/>
      <c r="D204" s="185"/>
      <c r="E204" s="185"/>
      <c r="F204" s="11"/>
      <c r="G204" s="10"/>
      <c r="H204" s="14"/>
      <c r="I204" s="15"/>
      <c r="J204" s="16"/>
      <c r="K204" s="10"/>
      <c r="L204" s="10"/>
      <c r="M204" s="10"/>
      <c r="N204" s="13"/>
      <c r="O204" s="10"/>
      <c r="P204" s="10"/>
      <c r="Q204" s="10"/>
      <c r="R204" s="9"/>
      <c r="S204" s="4"/>
      <c r="T204" s="279"/>
      <c r="U204" s="276"/>
      <c r="V204" s="277"/>
      <c r="W204" s="276"/>
      <c r="X204" s="276"/>
      <c r="Y204" s="276"/>
      <c r="Z204" s="276"/>
      <c r="AA204" s="279"/>
    </row>
    <row r="205" spans="1:27">
      <c r="A205" s="17"/>
      <c r="B205" s="18"/>
      <c r="C205" s="185"/>
      <c r="D205" s="185"/>
      <c r="E205" s="185"/>
      <c r="F205" s="11"/>
      <c r="G205" s="10"/>
      <c r="H205" s="14"/>
      <c r="I205" s="15"/>
      <c r="J205" s="16"/>
      <c r="K205" s="10"/>
      <c r="L205" s="10"/>
      <c r="M205" s="10"/>
      <c r="N205" s="13"/>
      <c r="O205" s="10"/>
      <c r="P205" s="10"/>
      <c r="Q205" s="10"/>
      <c r="R205" s="9"/>
      <c r="S205" s="4"/>
      <c r="T205" s="279"/>
      <c r="U205" s="276"/>
      <c r="V205" s="277"/>
      <c r="W205" s="276"/>
      <c r="X205" s="276"/>
      <c r="Y205" s="276"/>
      <c r="Z205" s="276"/>
      <c r="AA205" s="279"/>
    </row>
    <row r="206" spans="1:27">
      <c r="A206" s="17"/>
      <c r="B206" s="18"/>
      <c r="C206" s="185"/>
      <c r="D206" s="185"/>
      <c r="E206" s="185"/>
      <c r="F206" s="11"/>
      <c r="G206" s="10"/>
      <c r="H206" s="14"/>
      <c r="I206" s="15"/>
      <c r="J206" s="16"/>
      <c r="K206" s="10"/>
      <c r="L206" s="10"/>
      <c r="M206" s="10"/>
      <c r="N206" s="13"/>
      <c r="O206" s="10"/>
      <c r="P206" s="10"/>
      <c r="Q206" s="10"/>
      <c r="R206" s="9"/>
      <c r="S206" s="4"/>
      <c r="T206" s="279"/>
      <c r="U206" s="276"/>
      <c r="V206" s="277"/>
      <c r="W206" s="276"/>
      <c r="X206" s="276"/>
      <c r="Y206" s="276"/>
      <c r="Z206" s="276"/>
      <c r="AA206" s="279"/>
    </row>
    <row r="207" spans="1:27">
      <c r="A207" s="17"/>
      <c r="B207" s="18"/>
      <c r="C207" s="185"/>
      <c r="D207" s="185"/>
      <c r="E207" s="185"/>
      <c r="F207" s="11"/>
      <c r="G207" s="10"/>
      <c r="H207" s="14"/>
      <c r="I207" s="15"/>
      <c r="J207" s="16"/>
      <c r="K207" s="10"/>
      <c r="L207" s="10"/>
      <c r="M207" s="10"/>
      <c r="N207" s="13"/>
      <c r="O207" s="10"/>
      <c r="P207" s="10"/>
      <c r="Q207" s="10"/>
      <c r="R207" s="9"/>
      <c r="S207" s="4"/>
      <c r="T207" s="279"/>
      <c r="U207" s="276"/>
      <c r="V207" s="277"/>
      <c r="W207" s="276"/>
      <c r="X207" s="276"/>
      <c r="Y207" s="276"/>
      <c r="Z207" s="276"/>
      <c r="AA207" s="279"/>
    </row>
    <row r="208" spans="1:27">
      <c r="A208" s="17"/>
      <c r="B208" s="18"/>
      <c r="C208" s="185"/>
      <c r="D208" s="185"/>
      <c r="E208" s="185"/>
      <c r="F208" s="11"/>
      <c r="G208" s="10"/>
      <c r="H208" s="14"/>
      <c r="I208" s="15"/>
      <c r="J208" s="16"/>
      <c r="K208" s="10"/>
      <c r="L208" s="10"/>
      <c r="M208" s="10"/>
      <c r="N208" s="13"/>
      <c r="O208" s="10"/>
      <c r="P208" s="10"/>
      <c r="Q208" s="10"/>
      <c r="R208" s="9"/>
      <c r="S208" s="4"/>
      <c r="T208" s="279"/>
      <c r="U208" s="276"/>
      <c r="V208" s="277"/>
      <c r="W208" s="276"/>
      <c r="X208" s="276"/>
      <c r="Y208" s="276"/>
      <c r="Z208" s="276"/>
      <c r="AA208" s="279"/>
    </row>
    <row r="209" spans="1:27">
      <c r="A209" s="17"/>
      <c r="B209" s="18"/>
      <c r="C209" s="185"/>
      <c r="D209" s="185"/>
      <c r="E209" s="185"/>
      <c r="F209" s="11"/>
      <c r="G209" s="10"/>
      <c r="H209" s="14"/>
      <c r="I209" s="15"/>
      <c r="J209" s="16"/>
      <c r="K209" s="10"/>
      <c r="L209" s="10"/>
      <c r="M209" s="10"/>
      <c r="N209" s="13"/>
      <c r="O209" s="10"/>
      <c r="P209" s="10"/>
      <c r="Q209" s="10"/>
      <c r="R209" s="9"/>
      <c r="S209" s="4"/>
      <c r="T209" s="279"/>
      <c r="U209" s="276"/>
      <c r="V209" s="277"/>
      <c r="W209" s="276"/>
      <c r="X209" s="276"/>
      <c r="Y209" s="276"/>
      <c r="Z209" s="276"/>
      <c r="AA209" s="279"/>
    </row>
    <row r="210" spans="1:27">
      <c r="A210" s="17"/>
      <c r="B210" s="18"/>
      <c r="C210" s="185"/>
      <c r="D210" s="185"/>
      <c r="E210" s="185"/>
      <c r="F210" s="11"/>
      <c r="G210" s="10"/>
      <c r="H210" s="14"/>
      <c r="I210" s="15"/>
      <c r="J210" s="16"/>
      <c r="K210" s="10"/>
      <c r="L210" s="10"/>
      <c r="M210" s="10"/>
      <c r="N210" s="13"/>
      <c r="O210" s="10"/>
      <c r="P210" s="10"/>
      <c r="Q210" s="10"/>
      <c r="R210" s="9"/>
      <c r="S210" s="4"/>
      <c r="T210" s="279"/>
      <c r="U210" s="276"/>
      <c r="V210" s="277"/>
      <c r="W210" s="276"/>
      <c r="X210" s="276"/>
      <c r="Y210" s="276"/>
      <c r="Z210" s="276"/>
      <c r="AA210" s="279"/>
    </row>
    <row r="211" spans="1:27">
      <c r="A211" s="17"/>
      <c r="B211" s="18"/>
      <c r="C211" s="185"/>
      <c r="D211" s="185"/>
      <c r="E211" s="185"/>
      <c r="F211" s="11"/>
      <c r="G211" s="10"/>
      <c r="H211" s="14"/>
      <c r="I211" s="15"/>
      <c r="J211" s="16"/>
      <c r="K211" s="10"/>
      <c r="L211" s="10"/>
      <c r="M211" s="10"/>
      <c r="N211" s="13"/>
      <c r="O211" s="10"/>
      <c r="P211" s="10"/>
      <c r="Q211" s="10"/>
      <c r="R211" s="9"/>
      <c r="S211" s="4"/>
      <c r="T211" s="279"/>
      <c r="U211" s="276"/>
      <c r="V211" s="277"/>
      <c r="W211" s="276"/>
      <c r="X211" s="276"/>
      <c r="Y211" s="276"/>
      <c r="Z211" s="276"/>
      <c r="AA211" s="279"/>
    </row>
    <row r="212" spans="1:27">
      <c r="A212" s="17"/>
      <c r="B212" s="18"/>
      <c r="C212" s="185"/>
      <c r="D212" s="185"/>
      <c r="E212" s="185"/>
      <c r="F212" s="11"/>
      <c r="G212" s="10"/>
      <c r="H212" s="14"/>
      <c r="I212" s="15"/>
      <c r="J212" s="16"/>
      <c r="K212" s="10"/>
      <c r="L212" s="10"/>
      <c r="M212" s="10"/>
      <c r="N212" s="13"/>
      <c r="O212" s="10"/>
      <c r="P212" s="10"/>
      <c r="Q212" s="10"/>
      <c r="R212" s="9"/>
      <c r="S212" s="4"/>
      <c r="T212" s="279"/>
      <c r="U212" s="276"/>
      <c r="V212" s="277"/>
      <c r="W212" s="276"/>
      <c r="X212" s="276"/>
      <c r="Y212" s="276"/>
      <c r="Z212" s="276"/>
      <c r="AA212" s="279"/>
    </row>
    <row r="213" spans="1:27">
      <c r="A213" s="17"/>
      <c r="B213" s="18"/>
      <c r="C213" s="185"/>
      <c r="D213" s="185"/>
      <c r="E213" s="185"/>
      <c r="F213" s="11"/>
      <c r="G213" s="10"/>
      <c r="H213" s="14"/>
      <c r="I213" s="15"/>
      <c r="J213" s="16"/>
      <c r="K213" s="10"/>
      <c r="L213" s="10"/>
      <c r="M213" s="10"/>
      <c r="N213" s="13"/>
      <c r="O213" s="10"/>
      <c r="P213" s="10"/>
      <c r="Q213" s="10"/>
      <c r="R213" s="9"/>
      <c r="S213" s="4"/>
      <c r="T213" s="279"/>
      <c r="U213" s="276"/>
      <c r="V213" s="277"/>
      <c r="W213" s="276"/>
      <c r="X213" s="276"/>
      <c r="Y213" s="276"/>
      <c r="Z213" s="276"/>
      <c r="AA213" s="279"/>
    </row>
    <row r="214" spans="1:27">
      <c r="A214" s="17"/>
      <c r="B214" s="18"/>
      <c r="C214" s="185"/>
      <c r="D214" s="185"/>
      <c r="E214" s="185"/>
      <c r="F214" s="11"/>
      <c r="G214" s="10"/>
      <c r="H214" s="14"/>
      <c r="I214" s="15"/>
      <c r="J214" s="16"/>
      <c r="K214" s="10"/>
      <c r="L214" s="10"/>
      <c r="M214" s="10"/>
      <c r="N214" s="13"/>
      <c r="O214" s="10"/>
      <c r="P214" s="10"/>
      <c r="Q214" s="10"/>
      <c r="R214" s="9"/>
      <c r="S214" s="4"/>
      <c r="T214" s="279"/>
      <c r="U214" s="276"/>
      <c r="V214" s="277"/>
      <c r="W214" s="276"/>
      <c r="X214" s="276"/>
      <c r="Y214" s="276"/>
      <c r="Z214" s="276"/>
      <c r="AA214" s="279"/>
    </row>
    <row r="215" spans="1:27">
      <c r="A215" s="17"/>
      <c r="B215" s="18"/>
      <c r="C215" s="185"/>
      <c r="D215" s="185"/>
      <c r="E215" s="185"/>
      <c r="F215" s="11"/>
      <c r="G215" s="10"/>
      <c r="H215" s="14"/>
      <c r="I215" s="15"/>
      <c r="J215" s="16"/>
      <c r="K215" s="10"/>
      <c r="L215" s="10"/>
      <c r="M215" s="10"/>
      <c r="N215" s="13"/>
      <c r="O215" s="10"/>
      <c r="P215" s="10"/>
      <c r="Q215" s="10"/>
      <c r="R215" s="9"/>
      <c r="S215" s="4"/>
      <c r="T215" s="279"/>
      <c r="U215" s="276"/>
      <c r="V215" s="277"/>
      <c r="W215" s="276"/>
      <c r="X215" s="276"/>
      <c r="Y215" s="276"/>
      <c r="Z215" s="276"/>
      <c r="AA215" s="279"/>
    </row>
    <row r="216" spans="1:27">
      <c r="A216" s="17"/>
      <c r="B216" s="18"/>
      <c r="C216" s="185"/>
      <c r="D216" s="185"/>
      <c r="E216" s="185"/>
      <c r="F216" s="11"/>
      <c r="G216" s="10"/>
      <c r="H216" s="14"/>
      <c r="I216" s="15"/>
      <c r="J216" s="16"/>
      <c r="K216" s="10"/>
      <c r="L216" s="10"/>
      <c r="M216" s="10"/>
      <c r="N216" s="13"/>
      <c r="O216" s="10"/>
      <c r="P216" s="10"/>
      <c r="Q216" s="10"/>
      <c r="R216" s="9"/>
      <c r="S216" s="4"/>
      <c r="T216" s="279"/>
      <c r="U216" s="276"/>
      <c r="V216" s="277"/>
      <c r="W216" s="276"/>
      <c r="X216" s="276"/>
      <c r="Y216" s="276"/>
      <c r="Z216" s="276"/>
      <c r="AA216" s="279"/>
    </row>
    <row r="217" spans="1:27">
      <c r="A217" s="17"/>
      <c r="B217" s="18"/>
      <c r="C217" s="185"/>
      <c r="D217" s="185"/>
      <c r="E217" s="185"/>
      <c r="F217" s="11"/>
      <c r="G217" s="10"/>
      <c r="H217" s="14"/>
      <c r="I217" s="15"/>
      <c r="J217" s="16"/>
      <c r="K217" s="10"/>
      <c r="L217" s="10"/>
      <c r="M217" s="10"/>
      <c r="N217" s="13"/>
      <c r="O217" s="10"/>
      <c r="P217" s="10"/>
      <c r="Q217" s="10"/>
      <c r="R217" s="9"/>
      <c r="S217" s="4"/>
      <c r="T217" s="279"/>
      <c r="U217" s="276"/>
      <c r="V217" s="277"/>
      <c r="W217" s="276"/>
      <c r="X217" s="276"/>
      <c r="Y217" s="276"/>
      <c r="Z217" s="276"/>
      <c r="AA217" s="279"/>
    </row>
    <row r="218" spans="1:27">
      <c r="A218" s="17"/>
      <c r="B218" s="18"/>
      <c r="C218" s="185"/>
      <c r="D218" s="185"/>
      <c r="E218" s="185"/>
      <c r="F218" s="11"/>
      <c r="G218" s="10"/>
      <c r="H218" s="14"/>
      <c r="I218" s="15"/>
      <c r="J218" s="16"/>
      <c r="K218" s="10"/>
      <c r="L218" s="10"/>
      <c r="M218" s="10"/>
      <c r="N218" s="13"/>
      <c r="O218" s="10"/>
      <c r="P218" s="10"/>
      <c r="Q218" s="10"/>
      <c r="R218" s="9"/>
      <c r="S218" s="4"/>
      <c r="T218" s="279"/>
      <c r="U218" s="276"/>
      <c r="V218" s="277"/>
      <c r="W218" s="276"/>
      <c r="X218" s="276"/>
      <c r="Y218" s="276"/>
      <c r="Z218" s="276"/>
      <c r="AA218" s="279"/>
    </row>
    <row r="219" spans="1:27">
      <c r="A219" s="17"/>
      <c r="B219" s="18"/>
      <c r="C219" s="185"/>
      <c r="D219" s="185"/>
      <c r="E219" s="185"/>
      <c r="F219" s="11"/>
      <c r="G219" s="10"/>
      <c r="H219" s="14"/>
      <c r="I219" s="15"/>
      <c r="J219" s="16"/>
      <c r="K219" s="10"/>
      <c r="L219" s="10"/>
      <c r="M219" s="10"/>
      <c r="N219" s="13"/>
      <c r="O219" s="10"/>
      <c r="P219" s="10"/>
      <c r="Q219" s="10"/>
      <c r="R219" s="9"/>
      <c r="S219" s="4"/>
      <c r="T219" s="279"/>
      <c r="U219" s="276"/>
      <c r="V219" s="277"/>
      <c r="W219" s="276"/>
      <c r="X219" s="276"/>
      <c r="Y219" s="276"/>
      <c r="Z219" s="276"/>
      <c r="AA219" s="279"/>
    </row>
    <row r="220" spans="1:27">
      <c r="A220" s="17"/>
      <c r="B220" s="18"/>
      <c r="C220" s="185"/>
      <c r="D220" s="185"/>
      <c r="E220" s="185"/>
      <c r="F220" s="11"/>
      <c r="G220" s="10"/>
      <c r="H220" s="14"/>
      <c r="I220" s="15"/>
      <c r="J220" s="16"/>
      <c r="K220" s="10"/>
      <c r="L220" s="10"/>
      <c r="M220" s="10"/>
      <c r="N220" s="13"/>
      <c r="O220" s="10"/>
      <c r="P220" s="10"/>
      <c r="Q220" s="10"/>
      <c r="R220" s="9"/>
      <c r="S220" s="4"/>
      <c r="T220" s="279"/>
      <c r="U220" s="276"/>
      <c r="V220" s="277"/>
      <c r="W220" s="276"/>
      <c r="X220" s="276"/>
      <c r="Y220" s="276"/>
      <c r="Z220" s="276"/>
      <c r="AA220" s="279"/>
    </row>
    <row r="221" spans="1:27">
      <c r="A221" s="17"/>
      <c r="B221" s="18"/>
      <c r="C221" s="185"/>
      <c r="D221" s="185"/>
      <c r="E221" s="185"/>
      <c r="F221" s="11"/>
      <c r="G221" s="10"/>
      <c r="H221" s="14"/>
      <c r="I221" s="15"/>
      <c r="J221" s="16"/>
      <c r="K221" s="10"/>
      <c r="L221" s="10"/>
      <c r="M221" s="10"/>
      <c r="N221" s="13"/>
      <c r="O221" s="10"/>
      <c r="P221" s="10"/>
      <c r="Q221" s="10"/>
      <c r="R221" s="9"/>
      <c r="S221" s="4"/>
      <c r="T221" s="279"/>
      <c r="U221" s="276"/>
      <c r="V221" s="277"/>
      <c r="W221" s="276"/>
      <c r="X221" s="276"/>
      <c r="Y221" s="276"/>
      <c r="Z221" s="276"/>
      <c r="AA221" s="279"/>
    </row>
    <row r="222" spans="1:27">
      <c r="A222" s="17"/>
      <c r="B222" s="18"/>
      <c r="C222" s="185"/>
      <c r="D222" s="185"/>
      <c r="E222" s="185"/>
      <c r="F222" s="11"/>
      <c r="G222" s="10"/>
      <c r="H222" s="14"/>
      <c r="I222" s="15"/>
      <c r="J222" s="16"/>
      <c r="K222" s="10"/>
      <c r="L222" s="10"/>
      <c r="M222" s="10"/>
      <c r="N222" s="13"/>
      <c r="O222" s="10"/>
      <c r="P222" s="10"/>
      <c r="Q222" s="10"/>
      <c r="R222" s="9"/>
      <c r="S222" s="4"/>
      <c r="T222" s="279"/>
      <c r="U222" s="276"/>
      <c r="V222" s="277"/>
      <c r="W222" s="276"/>
      <c r="X222" s="276"/>
      <c r="Y222" s="276"/>
      <c r="Z222" s="276"/>
      <c r="AA222" s="279"/>
    </row>
    <row r="223" spans="1:27">
      <c r="A223" s="17"/>
      <c r="B223" s="18"/>
      <c r="C223" s="185"/>
      <c r="D223" s="185"/>
      <c r="E223" s="185"/>
      <c r="F223" s="11"/>
      <c r="G223" s="10"/>
      <c r="H223" s="14"/>
      <c r="I223" s="15"/>
      <c r="J223" s="16"/>
      <c r="K223" s="10"/>
      <c r="L223" s="10"/>
      <c r="M223" s="10"/>
      <c r="N223" s="13"/>
      <c r="O223" s="10"/>
      <c r="P223" s="10"/>
      <c r="Q223" s="10"/>
      <c r="R223" s="9"/>
      <c r="S223" s="4"/>
      <c r="T223" s="279"/>
      <c r="U223" s="276"/>
      <c r="V223" s="277"/>
      <c r="W223" s="276"/>
      <c r="X223" s="276"/>
      <c r="Y223" s="276"/>
      <c r="Z223" s="276"/>
      <c r="AA223" s="279"/>
    </row>
    <row r="224" spans="1:27">
      <c r="A224" s="17"/>
      <c r="B224" s="18"/>
      <c r="C224" s="185"/>
      <c r="D224" s="185"/>
      <c r="E224" s="185"/>
      <c r="F224" s="11"/>
      <c r="G224" s="10"/>
      <c r="H224" s="14"/>
      <c r="I224" s="15"/>
      <c r="J224" s="16"/>
      <c r="K224" s="10"/>
      <c r="L224" s="10"/>
      <c r="M224" s="10"/>
      <c r="N224" s="13"/>
      <c r="O224" s="10"/>
      <c r="P224" s="10"/>
      <c r="Q224" s="10"/>
      <c r="R224" s="9"/>
      <c r="S224" s="4"/>
      <c r="T224" s="279"/>
      <c r="U224" s="276"/>
      <c r="V224" s="277"/>
      <c r="W224" s="276"/>
      <c r="X224" s="276"/>
      <c r="Y224" s="276"/>
      <c r="Z224" s="276"/>
      <c r="AA224" s="279"/>
    </row>
    <row r="225" spans="1:27">
      <c r="A225" s="17"/>
      <c r="B225" s="18"/>
      <c r="C225" s="185"/>
      <c r="D225" s="185"/>
      <c r="E225" s="185"/>
      <c r="F225" s="11"/>
      <c r="G225" s="10"/>
      <c r="H225" s="14"/>
      <c r="I225" s="15"/>
      <c r="J225" s="16"/>
      <c r="K225" s="10"/>
      <c r="L225" s="10"/>
      <c r="M225" s="10"/>
      <c r="N225" s="13"/>
      <c r="O225" s="10"/>
      <c r="P225" s="10"/>
      <c r="Q225" s="10"/>
      <c r="R225" s="9"/>
      <c r="S225" s="4"/>
      <c r="T225" s="279"/>
      <c r="U225" s="276"/>
      <c r="V225" s="277"/>
      <c r="W225" s="276"/>
      <c r="X225" s="276"/>
      <c r="Y225" s="276"/>
      <c r="Z225" s="276"/>
      <c r="AA225" s="279"/>
    </row>
    <row r="226" spans="1:27">
      <c r="A226" s="17"/>
      <c r="B226" s="18"/>
      <c r="C226" s="185"/>
      <c r="D226" s="185"/>
      <c r="E226" s="185"/>
      <c r="F226" s="11"/>
      <c r="G226" s="10"/>
      <c r="H226" s="14"/>
      <c r="I226" s="15"/>
      <c r="J226" s="16"/>
      <c r="K226" s="10"/>
      <c r="L226" s="10"/>
      <c r="M226" s="10"/>
      <c r="N226" s="13"/>
      <c r="O226" s="10"/>
      <c r="P226" s="10"/>
      <c r="Q226" s="10"/>
      <c r="R226" s="9"/>
      <c r="S226" s="4"/>
      <c r="T226" s="279"/>
      <c r="U226" s="276"/>
      <c r="V226" s="277"/>
      <c r="W226" s="276"/>
      <c r="X226" s="276"/>
      <c r="Y226" s="276"/>
      <c r="Z226" s="276"/>
      <c r="AA226" s="279"/>
    </row>
    <row r="227" spans="1:27">
      <c r="A227" s="17"/>
      <c r="B227" s="18"/>
      <c r="C227" s="185"/>
      <c r="D227" s="185"/>
      <c r="E227" s="185"/>
      <c r="F227" s="11"/>
      <c r="G227" s="10"/>
      <c r="H227" s="14"/>
      <c r="I227" s="15"/>
      <c r="J227" s="16"/>
      <c r="K227" s="10"/>
      <c r="L227" s="10"/>
      <c r="M227" s="10"/>
      <c r="N227" s="13"/>
      <c r="O227" s="10"/>
      <c r="P227" s="10"/>
      <c r="Q227" s="10"/>
      <c r="R227" s="9"/>
      <c r="S227" s="4"/>
      <c r="T227" s="279"/>
      <c r="U227" s="276"/>
      <c r="V227" s="277"/>
      <c r="W227" s="276"/>
      <c r="X227" s="276"/>
      <c r="Y227" s="276"/>
      <c r="Z227" s="276"/>
      <c r="AA227" s="279"/>
    </row>
    <row r="228" spans="1:27">
      <c r="A228" s="17"/>
      <c r="B228" s="18"/>
      <c r="C228" s="185"/>
      <c r="D228" s="185"/>
      <c r="E228" s="185"/>
      <c r="F228" s="11"/>
      <c r="G228" s="10"/>
      <c r="H228" s="14"/>
      <c r="I228" s="15"/>
      <c r="J228" s="16"/>
      <c r="K228" s="10"/>
      <c r="L228" s="10"/>
      <c r="M228" s="10"/>
      <c r="N228" s="13"/>
      <c r="O228" s="10"/>
      <c r="P228" s="10"/>
      <c r="Q228" s="10"/>
      <c r="R228" s="9"/>
      <c r="S228" s="4"/>
      <c r="T228" s="279"/>
      <c r="U228" s="276"/>
      <c r="V228" s="277"/>
      <c r="W228" s="276"/>
      <c r="X228" s="276"/>
      <c r="Y228" s="276"/>
      <c r="Z228" s="276"/>
      <c r="AA228" s="279"/>
    </row>
    <row r="229" spans="1:27">
      <c r="A229" s="17"/>
      <c r="B229" s="18"/>
      <c r="C229" s="185"/>
      <c r="D229" s="185"/>
      <c r="E229" s="185"/>
      <c r="F229" s="11"/>
      <c r="G229" s="10"/>
      <c r="H229" s="14"/>
      <c r="I229" s="15"/>
      <c r="J229" s="16"/>
      <c r="K229" s="10"/>
      <c r="L229" s="10"/>
      <c r="M229" s="10"/>
      <c r="N229" s="13"/>
      <c r="O229" s="10"/>
      <c r="P229" s="10"/>
      <c r="Q229" s="10"/>
      <c r="R229" s="9"/>
      <c r="S229" s="4"/>
      <c r="T229" s="279"/>
      <c r="U229" s="276"/>
      <c r="V229" s="277"/>
      <c r="W229" s="276"/>
      <c r="X229" s="276"/>
      <c r="Y229" s="276"/>
      <c r="Z229" s="276"/>
      <c r="AA229" s="279"/>
    </row>
    <row r="230" spans="1:27">
      <c r="A230" s="17"/>
      <c r="B230" s="18"/>
      <c r="C230" s="185"/>
      <c r="D230" s="185"/>
      <c r="E230" s="185"/>
      <c r="F230" s="11"/>
      <c r="G230" s="10"/>
      <c r="H230" s="14"/>
      <c r="I230" s="15"/>
      <c r="J230" s="16"/>
      <c r="K230" s="10"/>
      <c r="L230" s="10"/>
      <c r="M230" s="10"/>
      <c r="N230" s="13"/>
      <c r="O230" s="10"/>
      <c r="P230" s="10"/>
      <c r="Q230" s="10"/>
      <c r="R230" s="9"/>
      <c r="S230" s="4"/>
      <c r="T230" s="279"/>
      <c r="U230" s="276"/>
      <c r="V230" s="277"/>
      <c r="W230" s="276"/>
      <c r="X230" s="276"/>
      <c r="Y230" s="276"/>
      <c r="Z230" s="276"/>
      <c r="AA230" s="279"/>
    </row>
    <row r="231" spans="1:27">
      <c r="A231" s="17"/>
      <c r="B231" s="18"/>
      <c r="C231" s="185"/>
      <c r="D231" s="185"/>
      <c r="E231" s="185"/>
      <c r="F231" s="11"/>
      <c r="G231" s="10"/>
      <c r="H231" s="14"/>
      <c r="I231" s="15"/>
      <c r="J231" s="16"/>
      <c r="K231" s="10"/>
      <c r="L231" s="10"/>
      <c r="M231" s="10"/>
      <c r="N231" s="13"/>
      <c r="O231" s="10"/>
      <c r="P231" s="10"/>
      <c r="Q231" s="10"/>
      <c r="R231" s="9"/>
      <c r="S231" s="4"/>
      <c r="T231" s="279"/>
      <c r="U231" s="276"/>
      <c r="V231" s="277"/>
      <c r="W231" s="276"/>
      <c r="X231" s="276"/>
      <c r="Y231" s="276"/>
      <c r="Z231" s="276"/>
      <c r="AA231" s="279"/>
    </row>
    <row r="232" spans="1:27">
      <c r="C232" s="185"/>
      <c r="D232" s="185"/>
      <c r="E232" s="185"/>
      <c r="F232" s="11"/>
      <c r="G232" s="10"/>
      <c r="H232" s="14"/>
      <c r="I232" s="15"/>
      <c r="J232" s="16"/>
      <c r="K232" s="10"/>
      <c r="L232" s="10"/>
      <c r="M232" s="10"/>
      <c r="N232" s="13"/>
      <c r="O232" s="10"/>
      <c r="P232" s="10"/>
      <c r="Q232" s="10"/>
      <c r="R232" s="9"/>
      <c r="S232" s="4"/>
      <c r="T232" s="279"/>
      <c r="U232" s="276"/>
      <c r="V232" s="277"/>
      <c r="W232" s="276"/>
      <c r="X232" s="276"/>
      <c r="Y232" s="276"/>
      <c r="Z232" s="276"/>
      <c r="AA232" s="279"/>
    </row>
    <row r="233" spans="1:27">
      <c r="D233" s="4"/>
      <c r="E233" s="12"/>
      <c r="F233" s="11"/>
      <c r="G233" s="10"/>
      <c r="H233" s="14"/>
      <c r="I233" s="15"/>
      <c r="J233" s="16"/>
      <c r="K233" s="10"/>
      <c r="L233" s="10"/>
      <c r="M233" s="10"/>
      <c r="N233" s="13"/>
      <c r="O233" s="10"/>
      <c r="P233" s="10"/>
      <c r="Q233" s="10"/>
      <c r="R233" s="9"/>
      <c r="S233" s="4"/>
      <c r="T233" s="279"/>
      <c r="U233" s="276"/>
      <c r="V233" s="277"/>
      <c r="W233" s="276"/>
      <c r="X233" s="276"/>
      <c r="Y233" s="276"/>
      <c r="Z233" s="276"/>
      <c r="AA233" s="279"/>
    </row>
    <row r="234" spans="1:27">
      <c r="D234" s="4"/>
      <c r="E234" s="12"/>
      <c r="F234" s="11"/>
      <c r="G234" s="10"/>
      <c r="H234" s="14"/>
      <c r="I234" s="15"/>
      <c r="J234" s="16"/>
      <c r="K234" s="10"/>
      <c r="L234" s="10"/>
      <c r="M234" s="10"/>
      <c r="N234" s="13"/>
      <c r="O234" s="10"/>
      <c r="P234" s="10"/>
      <c r="Q234" s="10"/>
      <c r="R234" s="9"/>
      <c r="S234" s="4"/>
      <c r="T234" s="279"/>
      <c r="U234" s="276"/>
      <c r="V234" s="277"/>
      <c r="W234" s="276"/>
      <c r="X234" s="276"/>
      <c r="Y234" s="276"/>
      <c r="Z234" s="276"/>
      <c r="AA234" s="279"/>
    </row>
    <row r="235" spans="1:27">
      <c r="D235" s="4"/>
      <c r="E235" s="12"/>
      <c r="F235" s="11"/>
      <c r="G235" s="10"/>
      <c r="H235" s="14"/>
      <c r="I235" s="15"/>
      <c r="J235" s="16"/>
      <c r="K235" s="10"/>
      <c r="L235" s="10"/>
      <c r="M235" s="10"/>
      <c r="N235" s="13"/>
      <c r="O235" s="10"/>
      <c r="P235" s="10"/>
      <c r="Q235" s="10"/>
      <c r="R235" s="9"/>
      <c r="S235" s="4"/>
      <c r="T235" s="279"/>
      <c r="U235" s="276"/>
      <c r="V235" s="277"/>
      <c r="W235" s="276"/>
      <c r="X235" s="276"/>
      <c r="Y235" s="276"/>
      <c r="Z235" s="276"/>
      <c r="AA235" s="279"/>
    </row>
    <row r="236" spans="1:27">
      <c r="D236" s="4"/>
      <c r="E236" s="12"/>
      <c r="F236" s="11"/>
      <c r="G236" s="10"/>
      <c r="H236" s="14"/>
      <c r="I236" s="15"/>
      <c r="J236" s="16"/>
      <c r="K236" s="10"/>
      <c r="L236" s="10"/>
      <c r="M236" s="10"/>
      <c r="N236" s="13"/>
      <c r="O236" s="10"/>
      <c r="P236" s="10"/>
      <c r="Q236" s="10"/>
      <c r="R236" s="9"/>
      <c r="S236" s="4"/>
      <c r="T236" s="279"/>
      <c r="U236" s="276"/>
      <c r="V236" s="277"/>
      <c r="W236" s="276"/>
      <c r="X236" s="276"/>
      <c r="Y236" s="276"/>
      <c r="Z236" s="276"/>
      <c r="AA236" s="279"/>
    </row>
    <row r="237" spans="1:27">
      <c r="A237" s="260" t="s">
        <v>270</v>
      </c>
      <c r="B237" s="165" t="s">
        <v>123</v>
      </c>
      <c r="C237" s="52" t="s">
        <v>234</v>
      </c>
      <c r="D237" s="60"/>
      <c r="E237" s="60"/>
      <c r="F237" s="60">
        <f t="shared" si="66"/>
        <v>0</v>
      </c>
      <c r="G237" s="61">
        <f t="shared" ref="G237:G257" si="76">IF((F237&gt;100),(100*U237), (F237*U237))</f>
        <v>0</v>
      </c>
      <c r="H237" s="62">
        <f t="shared" ref="H237:H257" si="77">IF((F237&gt;100),(F237-100),(0))</f>
        <v>0</v>
      </c>
      <c r="I237" s="63">
        <f t="shared" ref="I237:I257" si="78">IF((H237&gt;100),(100*V237),(H237*V237))</f>
        <v>0</v>
      </c>
      <c r="J237" s="64">
        <f t="shared" si="61"/>
        <v>0</v>
      </c>
      <c r="K237" s="61">
        <f t="shared" ref="K237:K257" si="79">IF((J237&gt;0),(J237*W237),(0))</f>
        <v>0</v>
      </c>
      <c r="L237" s="61">
        <f t="shared" si="67"/>
        <v>0</v>
      </c>
      <c r="M237" s="61">
        <f>L237*50%</f>
        <v>0</v>
      </c>
      <c r="N237" s="65">
        <f>IF((Y237&gt;0),Y237,130)*50%</f>
        <v>62.5</v>
      </c>
      <c r="O237" s="61">
        <f t="shared" si="65"/>
        <v>125</v>
      </c>
      <c r="P237" s="61">
        <v>0</v>
      </c>
      <c r="Q237" s="61">
        <f>IF((M237&gt;0),(M237+N237+P237),(Y237)+(P237))</f>
        <v>125</v>
      </c>
      <c r="R237" s="58" t="s">
        <v>59</v>
      </c>
      <c r="S237" s="4"/>
      <c r="T237" s="279"/>
      <c r="U237" s="276">
        <v>3.7</v>
      </c>
      <c r="V237" s="277">
        <v>4.2</v>
      </c>
      <c r="W237" s="276">
        <v>5.7</v>
      </c>
      <c r="X237" s="276">
        <v>50</v>
      </c>
      <c r="Y237" s="276">
        <f>2.5*50</f>
        <v>125</v>
      </c>
      <c r="Z237" s="276">
        <v>700</v>
      </c>
      <c r="AA237" s="279"/>
    </row>
    <row r="238" spans="1:27" ht="36" customHeight="1">
      <c r="A238" s="270"/>
      <c r="B238" s="195" t="s">
        <v>235</v>
      </c>
      <c r="C238" s="52" t="s">
        <v>236</v>
      </c>
      <c r="D238" s="52">
        <v>18985</v>
      </c>
      <c r="E238" s="52">
        <v>18893</v>
      </c>
      <c r="F238" s="52">
        <f t="shared" ref="F238:F257" si="80">IF((D238&gt;E238),(D238-E238),(0))/1</f>
        <v>92</v>
      </c>
      <c r="G238" s="53">
        <f t="shared" si="76"/>
        <v>340.40000000000003</v>
      </c>
      <c r="H238" s="54">
        <f t="shared" si="77"/>
        <v>0</v>
      </c>
      <c r="I238" s="55">
        <f t="shared" si="78"/>
        <v>0</v>
      </c>
      <c r="J238" s="56">
        <f t="shared" ref="J238:J257" si="81">IF((H238&gt;100),(H238-100),(0))</f>
        <v>0</v>
      </c>
      <c r="K238" s="53">
        <f t="shared" si="79"/>
        <v>0</v>
      </c>
      <c r="L238" s="53">
        <f t="shared" ref="L238:L257" si="82">(G238+I238+K238)*1</f>
        <v>340.40000000000003</v>
      </c>
      <c r="M238" s="53">
        <f t="shared" ref="M238:M257" si="83">L238*50%</f>
        <v>170.20000000000002</v>
      </c>
      <c r="N238" s="57">
        <f t="shared" ref="N238:N257" si="84">IF((Y238&gt;0),Y238,130)*50%</f>
        <v>62.5</v>
      </c>
      <c r="O238" s="53">
        <f t="shared" ref="O238:O257" si="85">IF((F238&gt;0),0,(Y238))</f>
        <v>0</v>
      </c>
      <c r="P238" s="53">
        <v>0</v>
      </c>
      <c r="Q238" s="53">
        <f t="shared" ref="Q238:Q257" si="86">IF((M238&gt;0),(M238+N238+P238),(Y238)+(P238))</f>
        <v>232.70000000000002</v>
      </c>
      <c r="R238" s="200" t="s">
        <v>59</v>
      </c>
      <c r="S238" s="4"/>
      <c r="T238" s="279"/>
      <c r="U238" s="276">
        <v>3.7</v>
      </c>
      <c r="V238" s="277">
        <v>4.2</v>
      </c>
      <c r="W238" s="276">
        <v>5.7</v>
      </c>
      <c r="X238" s="276">
        <v>50</v>
      </c>
      <c r="Y238" s="276">
        <f t="shared" ref="Y238:Y257" si="87">2.5*50</f>
        <v>125</v>
      </c>
      <c r="Z238" s="276">
        <v>700</v>
      </c>
      <c r="AA238" s="279"/>
    </row>
    <row r="239" spans="1:27">
      <c r="A239" s="270"/>
      <c r="B239" s="165" t="s">
        <v>233</v>
      </c>
      <c r="C239" s="52" t="s">
        <v>237</v>
      </c>
      <c r="D239" s="59">
        <v>19278</v>
      </c>
      <c r="E239" s="59">
        <v>18351</v>
      </c>
      <c r="F239" s="52">
        <f>IF((D239&gt;E239),(D239-E239),(0))/1</f>
        <v>927</v>
      </c>
      <c r="G239" s="53">
        <f t="shared" si="76"/>
        <v>370</v>
      </c>
      <c r="H239" s="54">
        <f t="shared" si="77"/>
        <v>827</v>
      </c>
      <c r="I239" s="55">
        <f t="shared" si="78"/>
        <v>420</v>
      </c>
      <c r="J239" s="56">
        <f t="shared" si="81"/>
        <v>727</v>
      </c>
      <c r="K239" s="53">
        <f t="shared" si="79"/>
        <v>4143.9000000000005</v>
      </c>
      <c r="L239" s="53">
        <f>(G239+I239+K239)*1</f>
        <v>4933.9000000000005</v>
      </c>
      <c r="M239" s="53">
        <f t="shared" si="83"/>
        <v>2466.9500000000003</v>
      </c>
      <c r="N239" s="57">
        <f t="shared" si="84"/>
        <v>62.5</v>
      </c>
      <c r="O239" s="53">
        <f t="shared" si="85"/>
        <v>0</v>
      </c>
      <c r="P239" s="53">
        <v>0</v>
      </c>
      <c r="Q239" s="53">
        <f t="shared" si="86"/>
        <v>2529.4500000000003</v>
      </c>
      <c r="R239" s="58" t="s">
        <v>59</v>
      </c>
      <c r="S239" s="4"/>
      <c r="T239" s="279"/>
      <c r="U239" s="276">
        <v>3.7</v>
      </c>
      <c r="V239" s="277">
        <v>4.2</v>
      </c>
      <c r="W239" s="276">
        <v>5.7</v>
      </c>
      <c r="X239" s="276">
        <v>50</v>
      </c>
      <c r="Y239" s="276">
        <f t="shared" si="87"/>
        <v>125</v>
      </c>
      <c r="Z239" s="276">
        <v>700</v>
      </c>
      <c r="AA239" s="279"/>
    </row>
    <row r="240" spans="1:27">
      <c r="A240" s="270"/>
      <c r="B240" s="233" t="s">
        <v>123</v>
      </c>
      <c r="C240" s="52" t="s">
        <v>238</v>
      </c>
      <c r="D240" s="60"/>
      <c r="E240" s="60"/>
      <c r="F240" s="60">
        <f t="shared" si="80"/>
        <v>0</v>
      </c>
      <c r="G240" s="61">
        <f t="shared" si="76"/>
        <v>0</v>
      </c>
      <c r="H240" s="62">
        <f t="shared" si="77"/>
        <v>0</v>
      </c>
      <c r="I240" s="63">
        <f t="shared" si="78"/>
        <v>0</v>
      </c>
      <c r="J240" s="64">
        <f t="shared" si="81"/>
        <v>0</v>
      </c>
      <c r="K240" s="61">
        <f t="shared" si="79"/>
        <v>0</v>
      </c>
      <c r="L240" s="61">
        <f t="shared" si="82"/>
        <v>0</v>
      </c>
      <c r="M240" s="61">
        <f t="shared" si="83"/>
        <v>0</v>
      </c>
      <c r="N240" s="65">
        <f t="shared" si="84"/>
        <v>62.5</v>
      </c>
      <c r="O240" s="61">
        <f t="shared" si="85"/>
        <v>125</v>
      </c>
      <c r="P240" s="61">
        <v>0</v>
      </c>
      <c r="Q240" s="61">
        <f t="shared" si="86"/>
        <v>125</v>
      </c>
      <c r="R240" s="58" t="s">
        <v>59</v>
      </c>
      <c r="S240" s="4"/>
      <c r="T240" s="279"/>
      <c r="U240" s="276">
        <v>3.7</v>
      </c>
      <c r="V240" s="277">
        <v>4.2</v>
      </c>
      <c r="W240" s="276">
        <v>5.7</v>
      </c>
      <c r="X240" s="276">
        <v>50</v>
      </c>
      <c r="Y240" s="276">
        <f t="shared" si="87"/>
        <v>125</v>
      </c>
      <c r="Z240" s="276">
        <v>700</v>
      </c>
      <c r="AA240" s="279"/>
    </row>
    <row r="241" spans="1:27">
      <c r="A241" s="270"/>
      <c r="B241" s="69" t="s">
        <v>239</v>
      </c>
      <c r="C241" s="52" t="s">
        <v>240</v>
      </c>
      <c r="D241" s="52">
        <v>20673</v>
      </c>
      <c r="E241" s="52">
        <v>20293</v>
      </c>
      <c r="F241" s="52">
        <f t="shared" si="80"/>
        <v>380</v>
      </c>
      <c r="G241" s="53">
        <f t="shared" si="76"/>
        <v>370</v>
      </c>
      <c r="H241" s="54">
        <f t="shared" si="77"/>
        <v>280</v>
      </c>
      <c r="I241" s="55">
        <f t="shared" si="78"/>
        <v>420</v>
      </c>
      <c r="J241" s="56">
        <f t="shared" si="81"/>
        <v>180</v>
      </c>
      <c r="K241" s="53">
        <f t="shared" si="79"/>
        <v>1026</v>
      </c>
      <c r="L241" s="53">
        <f t="shared" si="82"/>
        <v>1816</v>
      </c>
      <c r="M241" s="53">
        <f t="shared" si="83"/>
        <v>908</v>
      </c>
      <c r="N241" s="57">
        <f t="shared" si="84"/>
        <v>62.5</v>
      </c>
      <c r="O241" s="53">
        <f t="shared" si="85"/>
        <v>0</v>
      </c>
      <c r="P241" s="53">
        <v>0</v>
      </c>
      <c r="Q241" s="53">
        <f t="shared" si="86"/>
        <v>970.5</v>
      </c>
      <c r="R241" s="58" t="s">
        <v>59</v>
      </c>
      <c r="S241" s="4"/>
      <c r="T241" s="279"/>
      <c r="U241" s="276">
        <v>3.7</v>
      </c>
      <c r="V241" s="277">
        <v>4.2</v>
      </c>
      <c r="W241" s="276">
        <v>5.7</v>
      </c>
      <c r="X241" s="276">
        <v>50</v>
      </c>
      <c r="Y241" s="276">
        <f t="shared" si="87"/>
        <v>125</v>
      </c>
      <c r="Z241" s="276">
        <v>700</v>
      </c>
      <c r="AA241" s="279"/>
    </row>
    <row r="242" spans="1:27">
      <c r="A242" s="270"/>
      <c r="B242" s="152" t="s">
        <v>291</v>
      </c>
      <c r="C242" s="52" t="s">
        <v>241</v>
      </c>
      <c r="D242" s="52">
        <v>28666</v>
      </c>
      <c r="E242" s="52">
        <v>28312</v>
      </c>
      <c r="F242" s="52">
        <f t="shared" si="80"/>
        <v>354</v>
      </c>
      <c r="G242" s="53">
        <f t="shared" si="76"/>
        <v>370</v>
      </c>
      <c r="H242" s="54">
        <f t="shared" si="77"/>
        <v>254</v>
      </c>
      <c r="I242" s="55">
        <f t="shared" si="78"/>
        <v>420</v>
      </c>
      <c r="J242" s="56">
        <f t="shared" si="81"/>
        <v>154</v>
      </c>
      <c r="K242" s="53">
        <f t="shared" si="79"/>
        <v>877.80000000000007</v>
      </c>
      <c r="L242" s="53">
        <f t="shared" si="82"/>
        <v>1667.8000000000002</v>
      </c>
      <c r="M242" s="53">
        <f t="shared" si="83"/>
        <v>833.90000000000009</v>
      </c>
      <c r="N242" s="57">
        <f t="shared" si="84"/>
        <v>62.5</v>
      </c>
      <c r="O242" s="53">
        <f t="shared" si="85"/>
        <v>0</v>
      </c>
      <c r="P242" s="53">
        <v>0</v>
      </c>
      <c r="Q242" s="53">
        <f t="shared" si="86"/>
        <v>896.40000000000009</v>
      </c>
      <c r="R242" s="58" t="s">
        <v>59</v>
      </c>
      <c r="S242" s="4"/>
      <c r="T242" s="279"/>
      <c r="U242" s="276">
        <v>3.7</v>
      </c>
      <c r="V242" s="277">
        <v>4.2</v>
      </c>
      <c r="W242" s="276">
        <v>5.7</v>
      </c>
      <c r="X242" s="276">
        <v>50</v>
      </c>
      <c r="Y242" s="276">
        <f t="shared" si="87"/>
        <v>125</v>
      </c>
      <c r="Z242" s="276">
        <v>700</v>
      </c>
      <c r="AA242" s="279"/>
    </row>
    <row r="243" spans="1:27">
      <c r="A243" s="270"/>
      <c r="B243" s="129" t="s">
        <v>271</v>
      </c>
      <c r="C243" s="97" t="s">
        <v>242</v>
      </c>
      <c r="D243" s="59">
        <v>15753</v>
      </c>
      <c r="E243" s="59">
        <v>15082</v>
      </c>
      <c r="F243" s="52">
        <f>IF((D243&gt;E243),(D243-E243),(0))/1</f>
        <v>671</v>
      </c>
      <c r="G243" s="53">
        <f t="shared" si="76"/>
        <v>370</v>
      </c>
      <c r="H243" s="54">
        <f t="shared" si="77"/>
        <v>571</v>
      </c>
      <c r="I243" s="55">
        <f t="shared" si="78"/>
        <v>420</v>
      </c>
      <c r="J243" s="56">
        <f t="shared" si="81"/>
        <v>471</v>
      </c>
      <c r="K243" s="53">
        <f t="shared" si="79"/>
        <v>2684.7000000000003</v>
      </c>
      <c r="L243" s="53">
        <f>(G243+I243+K243)*1</f>
        <v>3474.7000000000003</v>
      </c>
      <c r="M243" s="53">
        <f t="shared" si="83"/>
        <v>1737.3500000000001</v>
      </c>
      <c r="N243" s="57">
        <f t="shared" si="84"/>
        <v>62.5</v>
      </c>
      <c r="O243" s="53">
        <f t="shared" si="85"/>
        <v>0</v>
      </c>
      <c r="P243" s="53">
        <v>0</v>
      </c>
      <c r="Q243" s="53">
        <f t="shared" si="86"/>
        <v>1799.8500000000001</v>
      </c>
      <c r="R243" s="58" t="s">
        <v>59</v>
      </c>
      <c r="S243" s="4"/>
      <c r="T243" s="279"/>
      <c r="U243" s="276">
        <v>3.7</v>
      </c>
      <c r="V243" s="277">
        <v>4.2</v>
      </c>
      <c r="W243" s="276">
        <v>5.7</v>
      </c>
      <c r="X243" s="276">
        <v>50</v>
      </c>
      <c r="Y243" s="276">
        <f t="shared" si="87"/>
        <v>125</v>
      </c>
      <c r="Z243" s="276">
        <v>700</v>
      </c>
      <c r="AA243" s="279"/>
    </row>
    <row r="244" spans="1:27">
      <c r="A244" s="270"/>
      <c r="B244" s="183" t="s">
        <v>267</v>
      </c>
      <c r="C244" s="52" t="s">
        <v>243</v>
      </c>
      <c r="D244" s="52">
        <v>10391</v>
      </c>
      <c r="E244" s="52">
        <v>10257</v>
      </c>
      <c r="F244" s="52">
        <f t="shared" si="80"/>
        <v>134</v>
      </c>
      <c r="G244" s="53">
        <f t="shared" si="76"/>
        <v>370</v>
      </c>
      <c r="H244" s="54">
        <f t="shared" si="77"/>
        <v>34</v>
      </c>
      <c r="I244" s="55">
        <f t="shared" si="78"/>
        <v>142.80000000000001</v>
      </c>
      <c r="J244" s="56">
        <f t="shared" si="81"/>
        <v>0</v>
      </c>
      <c r="K244" s="53">
        <f t="shared" si="79"/>
        <v>0</v>
      </c>
      <c r="L244" s="53">
        <f t="shared" si="82"/>
        <v>512.79999999999995</v>
      </c>
      <c r="M244" s="53">
        <f t="shared" si="83"/>
        <v>256.39999999999998</v>
      </c>
      <c r="N244" s="57">
        <f t="shared" si="84"/>
        <v>62.5</v>
      </c>
      <c r="O244" s="53">
        <f t="shared" si="85"/>
        <v>0</v>
      </c>
      <c r="P244" s="53">
        <v>0</v>
      </c>
      <c r="Q244" s="53">
        <f t="shared" si="86"/>
        <v>318.89999999999998</v>
      </c>
      <c r="R244" s="58" t="s">
        <v>59</v>
      </c>
      <c r="S244" s="4"/>
      <c r="T244" s="279"/>
      <c r="U244" s="276">
        <v>3.7</v>
      </c>
      <c r="V244" s="277">
        <v>4.2</v>
      </c>
      <c r="W244" s="276">
        <v>5.7</v>
      </c>
      <c r="X244" s="276">
        <v>50</v>
      </c>
      <c r="Y244" s="276">
        <f t="shared" si="87"/>
        <v>125</v>
      </c>
      <c r="Z244" s="276">
        <v>700</v>
      </c>
      <c r="AA244" s="279"/>
    </row>
    <row r="245" spans="1:27">
      <c r="A245" s="270"/>
      <c r="B245" s="173" t="s">
        <v>290</v>
      </c>
      <c r="C245" s="52" t="s">
        <v>244</v>
      </c>
      <c r="D245" s="52">
        <v>44815</v>
      </c>
      <c r="E245" s="52">
        <v>44401</v>
      </c>
      <c r="F245" s="52">
        <f t="shared" si="80"/>
        <v>414</v>
      </c>
      <c r="G245" s="53">
        <f t="shared" si="76"/>
        <v>370</v>
      </c>
      <c r="H245" s="54">
        <f t="shared" si="77"/>
        <v>314</v>
      </c>
      <c r="I245" s="55">
        <f t="shared" si="78"/>
        <v>420</v>
      </c>
      <c r="J245" s="56">
        <f t="shared" si="81"/>
        <v>214</v>
      </c>
      <c r="K245" s="53">
        <f t="shared" si="79"/>
        <v>1219.8</v>
      </c>
      <c r="L245" s="53">
        <f t="shared" si="82"/>
        <v>2009.8</v>
      </c>
      <c r="M245" s="53">
        <f t="shared" si="83"/>
        <v>1004.9</v>
      </c>
      <c r="N245" s="57">
        <f t="shared" si="84"/>
        <v>62.5</v>
      </c>
      <c r="O245" s="53">
        <f t="shared" si="85"/>
        <v>0</v>
      </c>
      <c r="P245" s="53">
        <v>0</v>
      </c>
      <c r="Q245" s="53">
        <f t="shared" si="86"/>
        <v>1067.4000000000001</v>
      </c>
      <c r="R245" s="58" t="s">
        <v>59</v>
      </c>
      <c r="S245" s="4"/>
      <c r="T245" s="279"/>
      <c r="U245" s="276">
        <v>3.7</v>
      </c>
      <c r="V245" s="277">
        <v>4.2</v>
      </c>
      <c r="W245" s="276">
        <v>5.7</v>
      </c>
      <c r="X245" s="276">
        <v>50</v>
      </c>
      <c r="Y245" s="276">
        <f t="shared" si="87"/>
        <v>125</v>
      </c>
      <c r="Z245" s="276">
        <v>700</v>
      </c>
      <c r="AA245" s="279"/>
    </row>
    <row r="246" spans="1:27">
      <c r="A246" s="270"/>
      <c r="B246" s="168" t="s">
        <v>297</v>
      </c>
      <c r="C246" s="52" t="s">
        <v>245</v>
      </c>
      <c r="D246" s="52">
        <v>2705</v>
      </c>
      <c r="E246" s="52">
        <v>2581</v>
      </c>
      <c r="F246" s="52">
        <f>IF((D246&gt;E246),(D246-E246),(0))/1</f>
        <v>124</v>
      </c>
      <c r="G246" s="53">
        <f t="shared" si="76"/>
        <v>370</v>
      </c>
      <c r="H246" s="54">
        <f t="shared" si="77"/>
        <v>24</v>
      </c>
      <c r="I246" s="55">
        <f t="shared" si="78"/>
        <v>100.80000000000001</v>
      </c>
      <c r="J246" s="56">
        <f t="shared" si="81"/>
        <v>0</v>
      </c>
      <c r="K246" s="53">
        <f t="shared" si="79"/>
        <v>0</v>
      </c>
      <c r="L246" s="53">
        <f>(G246+I246+K246)*1</f>
        <v>470.8</v>
      </c>
      <c r="M246" s="53">
        <f t="shared" si="83"/>
        <v>235.4</v>
      </c>
      <c r="N246" s="57">
        <f t="shared" si="84"/>
        <v>62.5</v>
      </c>
      <c r="O246" s="53">
        <f t="shared" si="85"/>
        <v>0</v>
      </c>
      <c r="P246" s="53">
        <v>0</v>
      </c>
      <c r="Q246" s="53">
        <f t="shared" si="86"/>
        <v>297.89999999999998</v>
      </c>
      <c r="R246" s="58" t="s">
        <v>59</v>
      </c>
      <c r="S246" s="4"/>
      <c r="T246" s="279"/>
      <c r="U246" s="276">
        <v>3.7</v>
      </c>
      <c r="V246" s="277">
        <v>4.2</v>
      </c>
      <c r="W246" s="276">
        <v>5.7</v>
      </c>
      <c r="X246" s="276">
        <v>50</v>
      </c>
      <c r="Y246" s="276">
        <f t="shared" si="87"/>
        <v>125</v>
      </c>
      <c r="Z246" s="276">
        <v>700</v>
      </c>
      <c r="AA246" s="279"/>
    </row>
    <row r="247" spans="1:27">
      <c r="A247" s="270"/>
      <c r="B247" s="69" t="s">
        <v>246</v>
      </c>
      <c r="C247" s="52" t="s">
        <v>247</v>
      </c>
      <c r="D247" s="52">
        <v>19235</v>
      </c>
      <c r="E247" s="52">
        <v>19128</v>
      </c>
      <c r="F247" s="52">
        <f t="shared" si="80"/>
        <v>107</v>
      </c>
      <c r="G247" s="53">
        <f t="shared" si="76"/>
        <v>370</v>
      </c>
      <c r="H247" s="54">
        <f t="shared" si="77"/>
        <v>7</v>
      </c>
      <c r="I247" s="55">
        <f t="shared" si="78"/>
        <v>29.400000000000002</v>
      </c>
      <c r="J247" s="56">
        <f t="shared" si="81"/>
        <v>0</v>
      </c>
      <c r="K247" s="53">
        <f t="shared" si="79"/>
        <v>0</v>
      </c>
      <c r="L247" s="53">
        <f t="shared" si="82"/>
        <v>399.4</v>
      </c>
      <c r="M247" s="53">
        <f t="shared" si="83"/>
        <v>199.7</v>
      </c>
      <c r="N247" s="57">
        <f t="shared" si="84"/>
        <v>62.5</v>
      </c>
      <c r="O247" s="53">
        <f t="shared" si="85"/>
        <v>0</v>
      </c>
      <c r="P247" s="53">
        <v>0</v>
      </c>
      <c r="Q247" s="53">
        <f t="shared" si="86"/>
        <v>262.2</v>
      </c>
      <c r="R247" s="58" t="s">
        <v>59</v>
      </c>
      <c r="S247" s="4"/>
      <c r="T247" s="279"/>
      <c r="U247" s="276">
        <v>3.7</v>
      </c>
      <c r="V247" s="277">
        <v>4.2</v>
      </c>
      <c r="W247" s="276">
        <v>5.7</v>
      </c>
      <c r="X247" s="276">
        <v>50</v>
      </c>
      <c r="Y247" s="276">
        <f t="shared" si="87"/>
        <v>125</v>
      </c>
      <c r="Z247" s="276">
        <v>700</v>
      </c>
      <c r="AA247" s="279"/>
    </row>
    <row r="248" spans="1:27">
      <c r="A248" s="270"/>
      <c r="B248" s="182" t="s">
        <v>248</v>
      </c>
      <c r="C248" s="52" t="s">
        <v>249</v>
      </c>
      <c r="D248" s="52">
        <v>14527</v>
      </c>
      <c r="E248" s="52">
        <v>14516</v>
      </c>
      <c r="F248" s="52">
        <f>IF((D248&gt;E248),(D248-E248),(0))/1</f>
        <v>11</v>
      </c>
      <c r="G248" s="53">
        <f t="shared" si="76"/>
        <v>40.700000000000003</v>
      </c>
      <c r="H248" s="54">
        <f t="shared" si="77"/>
        <v>0</v>
      </c>
      <c r="I248" s="55">
        <f t="shared" si="78"/>
        <v>0</v>
      </c>
      <c r="J248" s="56">
        <f t="shared" si="81"/>
        <v>0</v>
      </c>
      <c r="K248" s="53">
        <f t="shared" si="79"/>
        <v>0</v>
      </c>
      <c r="L248" s="53">
        <f>(G248+I248+K248)*1</f>
        <v>40.700000000000003</v>
      </c>
      <c r="M248" s="53">
        <f t="shared" si="83"/>
        <v>20.350000000000001</v>
      </c>
      <c r="N248" s="57">
        <f t="shared" si="84"/>
        <v>62.5</v>
      </c>
      <c r="O248" s="53">
        <f t="shared" si="85"/>
        <v>0</v>
      </c>
      <c r="P248" s="53">
        <v>0</v>
      </c>
      <c r="Q248" s="53">
        <f t="shared" si="86"/>
        <v>82.85</v>
      </c>
      <c r="R248" s="58" t="s">
        <v>59</v>
      </c>
      <c r="S248" s="4"/>
      <c r="T248" s="279"/>
      <c r="U248" s="276">
        <v>3.7</v>
      </c>
      <c r="V248" s="277">
        <v>4.2</v>
      </c>
      <c r="W248" s="276">
        <v>5.7</v>
      </c>
      <c r="X248" s="276">
        <v>50</v>
      </c>
      <c r="Y248" s="276">
        <f t="shared" si="87"/>
        <v>125</v>
      </c>
      <c r="Z248" s="276">
        <v>700</v>
      </c>
      <c r="AA248" s="279"/>
    </row>
    <row r="249" spans="1:27">
      <c r="A249" s="270"/>
      <c r="B249" s="69" t="s">
        <v>250</v>
      </c>
      <c r="C249" s="52" t="s">
        <v>251</v>
      </c>
      <c r="D249" s="52">
        <v>9356</v>
      </c>
      <c r="E249" s="52">
        <v>9308</v>
      </c>
      <c r="F249" s="52">
        <f>IF((D249&gt;E249),(D249-E249),(0))/1</f>
        <v>48</v>
      </c>
      <c r="G249" s="53">
        <f t="shared" si="76"/>
        <v>177.60000000000002</v>
      </c>
      <c r="H249" s="54">
        <f t="shared" si="77"/>
        <v>0</v>
      </c>
      <c r="I249" s="55">
        <f t="shared" si="78"/>
        <v>0</v>
      </c>
      <c r="J249" s="56">
        <f t="shared" si="81"/>
        <v>0</v>
      </c>
      <c r="K249" s="53">
        <f t="shared" si="79"/>
        <v>0</v>
      </c>
      <c r="L249" s="53">
        <f>(G249+I249+K249)*1</f>
        <v>177.60000000000002</v>
      </c>
      <c r="M249" s="53">
        <f t="shared" si="83"/>
        <v>88.800000000000011</v>
      </c>
      <c r="N249" s="57">
        <f t="shared" si="84"/>
        <v>62.5</v>
      </c>
      <c r="O249" s="53">
        <f t="shared" si="85"/>
        <v>0</v>
      </c>
      <c r="P249" s="53">
        <v>0</v>
      </c>
      <c r="Q249" s="53">
        <f t="shared" si="86"/>
        <v>151.30000000000001</v>
      </c>
      <c r="R249" s="58" t="s">
        <v>59</v>
      </c>
      <c r="S249" s="4"/>
      <c r="T249" s="279"/>
      <c r="U249" s="276">
        <v>3.7</v>
      </c>
      <c r="V249" s="277">
        <v>4.2</v>
      </c>
      <c r="W249" s="276">
        <v>5.7</v>
      </c>
      <c r="X249" s="276">
        <v>50</v>
      </c>
      <c r="Y249" s="276">
        <f t="shared" si="87"/>
        <v>125</v>
      </c>
      <c r="Z249" s="276">
        <v>700</v>
      </c>
      <c r="AA249" s="279"/>
    </row>
    <row r="250" spans="1:27">
      <c r="A250" s="270"/>
      <c r="B250" s="173" t="s">
        <v>261</v>
      </c>
      <c r="C250" s="52" t="s">
        <v>252</v>
      </c>
      <c r="D250" s="52">
        <v>21604</v>
      </c>
      <c r="E250" s="52">
        <v>21426</v>
      </c>
      <c r="F250" s="52">
        <f t="shared" si="80"/>
        <v>178</v>
      </c>
      <c r="G250" s="53">
        <f t="shared" si="76"/>
        <v>370</v>
      </c>
      <c r="H250" s="54">
        <f t="shared" si="77"/>
        <v>78</v>
      </c>
      <c r="I250" s="55">
        <f t="shared" si="78"/>
        <v>327.60000000000002</v>
      </c>
      <c r="J250" s="56">
        <f t="shared" si="81"/>
        <v>0</v>
      </c>
      <c r="K250" s="53">
        <f t="shared" si="79"/>
        <v>0</v>
      </c>
      <c r="L250" s="53">
        <f t="shared" si="82"/>
        <v>697.6</v>
      </c>
      <c r="M250" s="53">
        <f t="shared" si="83"/>
        <v>348.8</v>
      </c>
      <c r="N250" s="57">
        <f t="shared" si="84"/>
        <v>62.5</v>
      </c>
      <c r="O250" s="53">
        <f t="shared" si="85"/>
        <v>0</v>
      </c>
      <c r="P250" s="53">
        <v>0</v>
      </c>
      <c r="Q250" s="53">
        <f t="shared" si="86"/>
        <v>411.3</v>
      </c>
      <c r="R250" s="58" t="s">
        <v>59</v>
      </c>
      <c r="S250" s="4"/>
      <c r="T250" s="279"/>
      <c r="U250" s="276">
        <v>3.7</v>
      </c>
      <c r="V250" s="277">
        <v>4.2</v>
      </c>
      <c r="W250" s="276">
        <v>5.7</v>
      </c>
      <c r="X250" s="276">
        <v>50</v>
      </c>
      <c r="Y250" s="276">
        <f t="shared" si="87"/>
        <v>125</v>
      </c>
      <c r="Z250" s="276">
        <v>700</v>
      </c>
      <c r="AA250" s="279"/>
    </row>
    <row r="251" spans="1:27">
      <c r="A251" s="270"/>
      <c r="B251" s="69" t="s">
        <v>253</v>
      </c>
      <c r="C251" s="52" t="s">
        <v>254</v>
      </c>
      <c r="D251" s="52">
        <v>5860</v>
      </c>
      <c r="E251" s="52">
        <v>5828</v>
      </c>
      <c r="F251" s="52">
        <f t="shared" si="80"/>
        <v>32</v>
      </c>
      <c r="G251" s="53">
        <f t="shared" si="76"/>
        <v>118.4</v>
      </c>
      <c r="H251" s="54">
        <f t="shared" si="77"/>
        <v>0</v>
      </c>
      <c r="I251" s="55">
        <f t="shared" si="78"/>
        <v>0</v>
      </c>
      <c r="J251" s="56">
        <f t="shared" si="81"/>
        <v>0</v>
      </c>
      <c r="K251" s="53">
        <f t="shared" si="79"/>
        <v>0</v>
      </c>
      <c r="L251" s="53">
        <f t="shared" si="82"/>
        <v>118.4</v>
      </c>
      <c r="M251" s="53">
        <f t="shared" si="83"/>
        <v>59.2</v>
      </c>
      <c r="N251" s="57">
        <f t="shared" si="84"/>
        <v>62.5</v>
      </c>
      <c r="O251" s="53">
        <f t="shared" si="85"/>
        <v>0</v>
      </c>
      <c r="P251" s="53">
        <v>0</v>
      </c>
      <c r="Q251" s="53">
        <f t="shared" si="86"/>
        <v>121.7</v>
      </c>
      <c r="R251" s="58" t="s">
        <v>59</v>
      </c>
      <c r="S251" s="4"/>
      <c r="T251" s="279"/>
      <c r="U251" s="276">
        <v>3.7</v>
      </c>
      <c r="V251" s="277">
        <v>4.2</v>
      </c>
      <c r="W251" s="276">
        <v>5.7</v>
      </c>
      <c r="X251" s="276">
        <v>50</v>
      </c>
      <c r="Y251" s="276">
        <f t="shared" si="87"/>
        <v>125</v>
      </c>
      <c r="Z251" s="276">
        <v>700</v>
      </c>
      <c r="AA251" s="279"/>
    </row>
    <row r="252" spans="1:27">
      <c r="A252" s="270"/>
      <c r="B252" s="69" t="s">
        <v>255</v>
      </c>
      <c r="C252" s="52" t="s">
        <v>256</v>
      </c>
      <c r="D252" s="52">
        <v>11487</v>
      </c>
      <c r="E252" s="52">
        <v>11118</v>
      </c>
      <c r="F252" s="52">
        <f t="shared" si="80"/>
        <v>369</v>
      </c>
      <c r="G252" s="53">
        <f t="shared" si="76"/>
        <v>370</v>
      </c>
      <c r="H252" s="54">
        <f t="shared" si="77"/>
        <v>269</v>
      </c>
      <c r="I252" s="55">
        <f t="shared" si="78"/>
        <v>420</v>
      </c>
      <c r="J252" s="56">
        <f t="shared" si="81"/>
        <v>169</v>
      </c>
      <c r="K252" s="53">
        <f t="shared" si="79"/>
        <v>963.30000000000007</v>
      </c>
      <c r="L252" s="53">
        <f t="shared" si="82"/>
        <v>1753.3000000000002</v>
      </c>
      <c r="M252" s="53">
        <f t="shared" si="83"/>
        <v>876.65000000000009</v>
      </c>
      <c r="N252" s="57">
        <f t="shared" si="84"/>
        <v>62.5</v>
      </c>
      <c r="O252" s="53">
        <f t="shared" si="85"/>
        <v>0</v>
      </c>
      <c r="P252" s="53">
        <v>0</v>
      </c>
      <c r="Q252" s="53">
        <f t="shared" si="86"/>
        <v>939.15000000000009</v>
      </c>
      <c r="R252" s="58" t="s">
        <v>59</v>
      </c>
      <c r="S252" s="4"/>
      <c r="T252" s="279"/>
      <c r="U252" s="276">
        <v>3.7</v>
      </c>
      <c r="V252" s="277">
        <v>4.2</v>
      </c>
      <c r="W252" s="276">
        <v>5.7</v>
      </c>
      <c r="X252" s="276">
        <v>50</v>
      </c>
      <c r="Y252" s="276">
        <f t="shared" si="87"/>
        <v>125</v>
      </c>
      <c r="Z252" s="276">
        <v>700</v>
      </c>
      <c r="AA252" s="279"/>
    </row>
    <row r="253" spans="1:27">
      <c r="A253" s="270"/>
      <c r="B253" s="69" t="s">
        <v>257</v>
      </c>
      <c r="C253" s="52" t="s">
        <v>258</v>
      </c>
      <c r="D253" s="52">
        <v>18555</v>
      </c>
      <c r="E253" s="52">
        <v>18369</v>
      </c>
      <c r="F253" s="52">
        <f t="shared" si="80"/>
        <v>186</v>
      </c>
      <c r="G253" s="53">
        <f t="shared" si="76"/>
        <v>370</v>
      </c>
      <c r="H253" s="54">
        <f t="shared" si="77"/>
        <v>86</v>
      </c>
      <c r="I253" s="55">
        <f t="shared" si="78"/>
        <v>361.2</v>
      </c>
      <c r="J253" s="56">
        <f t="shared" si="81"/>
        <v>0</v>
      </c>
      <c r="K253" s="53">
        <f t="shared" si="79"/>
        <v>0</v>
      </c>
      <c r="L253" s="53">
        <f t="shared" si="82"/>
        <v>731.2</v>
      </c>
      <c r="M253" s="53">
        <f t="shared" si="83"/>
        <v>365.6</v>
      </c>
      <c r="N253" s="57">
        <f t="shared" si="84"/>
        <v>62.5</v>
      </c>
      <c r="O253" s="53">
        <f t="shared" si="85"/>
        <v>0</v>
      </c>
      <c r="P253" s="53">
        <v>0</v>
      </c>
      <c r="Q253" s="53">
        <f t="shared" si="86"/>
        <v>428.1</v>
      </c>
      <c r="R253" s="58" t="s">
        <v>59</v>
      </c>
      <c r="S253" s="4"/>
      <c r="T253" s="279"/>
      <c r="U253" s="276">
        <v>3.7</v>
      </c>
      <c r="V253" s="277">
        <v>4.2</v>
      </c>
      <c r="W253" s="276">
        <v>5.7</v>
      </c>
      <c r="X253" s="276">
        <v>50</v>
      </c>
      <c r="Y253" s="276">
        <f t="shared" si="87"/>
        <v>125</v>
      </c>
      <c r="Z253" s="276">
        <v>700</v>
      </c>
      <c r="AA253" s="279"/>
    </row>
    <row r="254" spans="1:27">
      <c r="A254" s="270"/>
      <c r="B254" s="69" t="s">
        <v>259</v>
      </c>
      <c r="C254" s="52" t="s">
        <v>260</v>
      </c>
      <c r="D254" s="52">
        <v>18875</v>
      </c>
      <c r="E254" s="52">
        <v>18671</v>
      </c>
      <c r="F254" s="52">
        <f t="shared" si="80"/>
        <v>204</v>
      </c>
      <c r="G254" s="53">
        <f t="shared" si="76"/>
        <v>370</v>
      </c>
      <c r="H254" s="54">
        <f t="shared" si="77"/>
        <v>104</v>
      </c>
      <c r="I254" s="55">
        <f t="shared" si="78"/>
        <v>420</v>
      </c>
      <c r="J254" s="56">
        <f t="shared" si="81"/>
        <v>4</v>
      </c>
      <c r="K254" s="53">
        <f t="shared" si="79"/>
        <v>22.8</v>
      </c>
      <c r="L254" s="53">
        <f t="shared" si="82"/>
        <v>812.8</v>
      </c>
      <c r="M254" s="53">
        <f t="shared" si="83"/>
        <v>406.4</v>
      </c>
      <c r="N254" s="57">
        <f t="shared" si="84"/>
        <v>62.5</v>
      </c>
      <c r="O254" s="53">
        <f t="shared" si="85"/>
        <v>0</v>
      </c>
      <c r="P254" s="53">
        <v>0</v>
      </c>
      <c r="Q254" s="53">
        <f t="shared" si="86"/>
        <v>468.9</v>
      </c>
      <c r="R254" s="58" t="s">
        <v>59</v>
      </c>
      <c r="S254" s="4"/>
      <c r="T254" s="279"/>
      <c r="U254" s="276">
        <v>3.7</v>
      </c>
      <c r="V254" s="277">
        <v>4.2</v>
      </c>
      <c r="W254" s="276">
        <v>5.7</v>
      </c>
      <c r="X254" s="276">
        <v>50</v>
      </c>
      <c r="Y254" s="276">
        <f t="shared" si="87"/>
        <v>125</v>
      </c>
      <c r="Z254" s="276">
        <v>700</v>
      </c>
      <c r="AA254" s="279"/>
    </row>
    <row r="255" spans="1:27">
      <c r="A255" s="270"/>
      <c r="B255" s="173" t="s">
        <v>299</v>
      </c>
      <c r="C255" s="52" t="s">
        <v>262</v>
      </c>
      <c r="D255" s="52">
        <v>7341</v>
      </c>
      <c r="E255" s="52">
        <v>7169</v>
      </c>
      <c r="F255" s="52">
        <f t="shared" si="80"/>
        <v>172</v>
      </c>
      <c r="G255" s="53">
        <f t="shared" si="76"/>
        <v>370</v>
      </c>
      <c r="H255" s="54">
        <f t="shared" si="77"/>
        <v>72</v>
      </c>
      <c r="I255" s="55">
        <f t="shared" si="78"/>
        <v>302.40000000000003</v>
      </c>
      <c r="J255" s="56">
        <f t="shared" si="81"/>
        <v>0</v>
      </c>
      <c r="K255" s="53">
        <f t="shared" si="79"/>
        <v>0</v>
      </c>
      <c r="L255" s="53">
        <f t="shared" si="82"/>
        <v>672.40000000000009</v>
      </c>
      <c r="M255" s="53">
        <f t="shared" si="83"/>
        <v>336.20000000000005</v>
      </c>
      <c r="N255" s="57">
        <f t="shared" si="84"/>
        <v>62.5</v>
      </c>
      <c r="O255" s="53">
        <f t="shared" si="85"/>
        <v>0</v>
      </c>
      <c r="P255" s="53">
        <v>0</v>
      </c>
      <c r="Q255" s="53">
        <f t="shared" si="86"/>
        <v>398.70000000000005</v>
      </c>
      <c r="R255" s="58" t="s">
        <v>59</v>
      </c>
      <c r="S255" s="4"/>
      <c r="T255" s="279"/>
      <c r="U255" s="276">
        <v>3.7</v>
      </c>
      <c r="V255" s="277">
        <v>4.2</v>
      </c>
      <c r="W255" s="276">
        <v>5.7</v>
      </c>
      <c r="X255" s="276">
        <v>50</v>
      </c>
      <c r="Y255" s="276">
        <f t="shared" si="87"/>
        <v>125</v>
      </c>
      <c r="Z255" s="276">
        <v>700</v>
      </c>
      <c r="AA255" s="279"/>
    </row>
    <row r="256" spans="1:27">
      <c r="A256" s="270"/>
      <c r="B256" s="69" t="s">
        <v>263</v>
      </c>
      <c r="C256" s="52" t="s">
        <v>264</v>
      </c>
      <c r="D256" s="59">
        <v>23282</v>
      </c>
      <c r="E256" s="59">
        <v>23137</v>
      </c>
      <c r="F256" s="52">
        <f t="shared" si="80"/>
        <v>145</v>
      </c>
      <c r="G256" s="53">
        <f t="shared" si="76"/>
        <v>370</v>
      </c>
      <c r="H256" s="54">
        <f t="shared" si="77"/>
        <v>45</v>
      </c>
      <c r="I256" s="55">
        <f t="shared" si="78"/>
        <v>189</v>
      </c>
      <c r="J256" s="56">
        <f t="shared" si="81"/>
        <v>0</v>
      </c>
      <c r="K256" s="53">
        <f t="shared" si="79"/>
        <v>0</v>
      </c>
      <c r="L256" s="53">
        <f t="shared" si="82"/>
        <v>559</v>
      </c>
      <c r="M256" s="53">
        <f t="shared" si="83"/>
        <v>279.5</v>
      </c>
      <c r="N256" s="57">
        <f t="shared" si="84"/>
        <v>62.5</v>
      </c>
      <c r="O256" s="53">
        <f t="shared" si="85"/>
        <v>0</v>
      </c>
      <c r="P256" s="53">
        <v>0</v>
      </c>
      <c r="Q256" s="53">
        <f t="shared" si="86"/>
        <v>342</v>
      </c>
      <c r="R256" s="58" t="s">
        <v>59</v>
      </c>
      <c r="S256" s="4"/>
      <c r="T256" s="279"/>
      <c r="U256" s="276">
        <v>3.7</v>
      </c>
      <c r="V256" s="277">
        <v>4.2</v>
      </c>
      <c r="W256" s="276">
        <v>5.7</v>
      </c>
      <c r="X256" s="276">
        <v>50</v>
      </c>
      <c r="Y256" s="276">
        <f t="shared" si="87"/>
        <v>125</v>
      </c>
      <c r="Z256" s="276">
        <v>700</v>
      </c>
      <c r="AA256" s="279"/>
    </row>
    <row r="257" spans="1:27">
      <c r="A257" s="270"/>
      <c r="B257" s="69" t="s">
        <v>265</v>
      </c>
      <c r="C257" s="52" t="s">
        <v>266</v>
      </c>
      <c r="D257" s="52">
        <v>23271</v>
      </c>
      <c r="E257" s="52">
        <v>22985</v>
      </c>
      <c r="F257" s="52">
        <f t="shared" si="80"/>
        <v>286</v>
      </c>
      <c r="G257" s="53">
        <f t="shared" si="76"/>
        <v>370</v>
      </c>
      <c r="H257" s="54">
        <f t="shared" si="77"/>
        <v>186</v>
      </c>
      <c r="I257" s="55">
        <f t="shared" si="78"/>
        <v>420</v>
      </c>
      <c r="J257" s="56">
        <f t="shared" si="81"/>
        <v>86</v>
      </c>
      <c r="K257" s="53">
        <f t="shared" si="79"/>
        <v>490.2</v>
      </c>
      <c r="L257" s="53">
        <f t="shared" si="82"/>
        <v>1280.2</v>
      </c>
      <c r="M257" s="53">
        <f t="shared" si="83"/>
        <v>640.1</v>
      </c>
      <c r="N257" s="57">
        <f t="shared" si="84"/>
        <v>62.5</v>
      </c>
      <c r="O257" s="53">
        <f t="shared" si="85"/>
        <v>0</v>
      </c>
      <c r="P257" s="53">
        <v>0</v>
      </c>
      <c r="Q257" s="53">
        <f t="shared" si="86"/>
        <v>702.6</v>
      </c>
      <c r="R257" s="58" t="s">
        <v>59</v>
      </c>
      <c r="S257" s="4"/>
      <c r="T257" s="279"/>
      <c r="U257" s="276">
        <v>3.7</v>
      </c>
      <c r="V257" s="277">
        <v>4.2</v>
      </c>
      <c r="W257" s="276">
        <v>5.7</v>
      </c>
      <c r="X257" s="276">
        <v>50</v>
      </c>
      <c r="Y257" s="276">
        <f t="shared" si="87"/>
        <v>125</v>
      </c>
      <c r="Z257" s="276">
        <v>700</v>
      </c>
      <c r="AA257" s="279"/>
    </row>
    <row r="258" spans="1:27">
      <c r="D258" s="4"/>
      <c r="E258" s="12"/>
      <c r="F258" s="11"/>
      <c r="G258" s="10"/>
      <c r="H258" s="14"/>
      <c r="I258" s="15"/>
      <c r="J258" s="16"/>
      <c r="K258" s="10"/>
      <c r="L258" s="10"/>
      <c r="M258" s="10"/>
      <c r="N258" s="13"/>
      <c r="O258" s="10"/>
      <c r="P258" s="10"/>
      <c r="Q258" s="10"/>
      <c r="R258" s="9"/>
      <c r="S258" s="4"/>
      <c r="T258" s="279"/>
      <c r="U258" s="276"/>
      <c r="V258" s="277"/>
      <c r="W258" s="276"/>
      <c r="X258" s="276"/>
      <c r="Y258" s="276"/>
      <c r="Z258" s="276"/>
      <c r="AA258" s="279"/>
    </row>
    <row r="259" spans="1:27">
      <c r="D259" s="4"/>
      <c r="E259" s="12"/>
      <c r="F259" s="11"/>
      <c r="G259" s="10"/>
      <c r="H259" s="14"/>
      <c r="I259" s="15"/>
      <c r="J259" s="16"/>
      <c r="K259" s="10"/>
      <c r="L259" s="10"/>
      <c r="M259" s="10"/>
      <c r="N259" s="13"/>
      <c r="O259" s="10"/>
      <c r="P259" s="10"/>
      <c r="Q259" s="10"/>
      <c r="R259" s="9"/>
      <c r="S259" s="4"/>
      <c r="T259" s="279"/>
      <c r="U259" s="276"/>
      <c r="V259" s="277"/>
      <c r="W259" s="276"/>
      <c r="X259" s="276"/>
      <c r="Y259" s="276"/>
      <c r="Z259" s="276"/>
      <c r="AA259" s="279"/>
    </row>
    <row r="260" spans="1:27">
      <c r="D260" s="4"/>
      <c r="E260" s="12"/>
      <c r="F260" s="11"/>
      <c r="G260" s="10"/>
      <c r="H260" s="14"/>
      <c r="I260" s="15"/>
      <c r="J260" s="16"/>
      <c r="K260" s="10"/>
      <c r="L260" s="10"/>
      <c r="M260" s="10"/>
      <c r="N260" s="13"/>
      <c r="O260" s="10"/>
      <c r="P260" s="10"/>
      <c r="Q260" s="10"/>
      <c r="R260" s="9"/>
      <c r="S260" s="4"/>
      <c r="T260" s="279"/>
      <c r="U260" s="276"/>
      <c r="V260" s="277"/>
      <c r="W260" s="276"/>
      <c r="X260" s="276"/>
      <c r="Y260" s="276"/>
      <c r="Z260" s="276"/>
      <c r="AA260" s="279"/>
    </row>
    <row r="261" spans="1:27">
      <c r="D261" s="4"/>
      <c r="E261" s="12"/>
      <c r="F261" s="11"/>
      <c r="G261" s="10"/>
      <c r="H261" s="14"/>
      <c r="I261" s="15"/>
      <c r="J261" s="16"/>
      <c r="K261" s="10"/>
      <c r="L261" s="10"/>
      <c r="M261" s="10"/>
      <c r="N261" s="13"/>
      <c r="O261" s="10"/>
      <c r="P261" s="10"/>
      <c r="Q261" s="10"/>
      <c r="R261" s="9"/>
      <c r="S261" s="4"/>
      <c r="T261" s="4"/>
      <c r="U261" s="8"/>
      <c r="V261" s="7"/>
      <c r="W261" s="8"/>
      <c r="X261" s="8"/>
      <c r="Y261" s="8"/>
      <c r="Z261" s="8"/>
    </row>
    <row r="262" spans="1:27">
      <c r="D262" s="4"/>
      <c r="E262" s="12"/>
      <c r="F262" s="11"/>
      <c r="G262" s="10"/>
      <c r="H262" s="14"/>
      <c r="I262" s="15"/>
      <c r="J262" s="16"/>
      <c r="K262" s="10"/>
      <c r="L262" s="10"/>
      <c r="M262" s="10"/>
      <c r="N262" s="13"/>
      <c r="O262" s="10"/>
      <c r="P262" s="10"/>
      <c r="Q262" s="10"/>
      <c r="R262" s="9"/>
      <c r="S262" s="4"/>
      <c r="T262" s="4"/>
      <c r="U262" s="8"/>
      <c r="V262" s="7"/>
      <c r="W262" s="8"/>
      <c r="X262" s="8"/>
      <c r="Y262" s="8"/>
      <c r="Z262" s="8"/>
    </row>
    <row r="263" spans="1:27">
      <c r="D263" s="4"/>
      <c r="E263" s="12"/>
      <c r="F263" s="11"/>
      <c r="G263" s="10"/>
      <c r="H263" s="14"/>
      <c r="I263" s="15"/>
      <c r="J263" s="16"/>
      <c r="K263" s="10"/>
      <c r="L263" s="10"/>
      <c r="M263" s="10"/>
      <c r="N263" s="13"/>
      <c r="O263" s="10"/>
      <c r="P263" s="10"/>
      <c r="Q263" s="10"/>
      <c r="R263" s="9"/>
      <c r="S263" s="4"/>
      <c r="T263" s="4"/>
      <c r="U263" s="8"/>
      <c r="V263" s="7"/>
      <c r="W263" s="8"/>
      <c r="X263" s="8"/>
      <c r="Y263" s="8"/>
      <c r="Z263" s="8"/>
    </row>
    <row r="264" spans="1:27">
      <c r="D264" s="4"/>
      <c r="E264" s="12"/>
      <c r="F264" s="11"/>
      <c r="G264" s="10"/>
      <c r="H264" s="14"/>
      <c r="I264" s="15"/>
      <c r="J264" s="16"/>
      <c r="K264" s="10"/>
      <c r="L264" s="10"/>
      <c r="M264" s="10"/>
      <c r="N264" s="13"/>
      <c r="O264" s="10"/>
      <c r="P264" s="10"/>
      <c r="Q264" s="10"/>
      <c r="R264" s="9"/>
      <c r="S264" s="4"/>
      <c r="T264" s="4"/>
      <c r="U264" s="8"/>
      <c r="V264" s="7"/>
      <c r="W264" s="8"/>
      <c r="X264" s="8"/>
      <c r="Y264" s="8"/>
      <c r="Z264" s="8"/>
    </row>
    <row r="265" spans="1:27">
      <c r="D265" s="4"/>
      <c r="E265" s="12"/>
      <c r="F265" s="11"/>
      <c r="G265" s="10"/>
      <c r="H265" s="14"/>
      <c r="I265" s="15"/>
      <c r="J265" s="16"/>
      <c r="K265" s="10"/>
      <c r="L265" s="10"/>
      <c r="M265" s="10"/>
      <c r="N265" s="13"/>
      <c r="O265" s="10"/>
      <c r="P265" s="10"/>
      <c r="Q265" s="10"/>
      <c r="R265" s="9"/>
      <c r="S265" s="4"/>
      <c r="T265" s="4"/>
      <c r="U265" s="8"/>
      <c r="V265" s="7"/>
      <c r="W265" s="8"/>
      <c r="X265" s="8"/>
      <c r="Y265" s="8"/>
      <c r="Z265" s="8"/>
    </row>
    <row r="266" spans="1:27">
      <c r="D266" s="4"/>
      <c r="E266" s="12"/>
      <c r="F266" s="11"/>
      <c r="G266" s="10"/>
      <c r="H266" s="14"/>
      <c r="I266" s="15"/>
      <c r="J266" s="16"/>
      <c r="K266" s="10"/>
      <c r="L266" s="10"/>
      <c r="M266" s="10"/>
      <c r="N266" s="13"/>
      <c r="O266" s="10"/>
      <c r="P266" s="10"/>
      <c r="Q266" s="10"/>
      <c r="R266" s="9"/>
      <c r="S266" s="4"/>
      <c r="T266" s="4"/>
      <c r="U266" s="8"/>
      <c r="V266" s="7"/>
      <c r="W266" s="8"/>
      <c r="X266" s="8"/>
      <c r="Y266" s="8"/>
      <c r="Z266" s="8"/>
    </row>
    <row r="267" spans="1:27">
      <c r="D267" s="4"/>
      <c r="E267" s="12"/>
      <c r="F267" s="11"/>
      <c r="G267" s="10"/>
      <c r="H267" s="14"/>
      <c r="I267" s="15"/>
      <c r="J267" s="16"/>
      <c r="K267" s="10"/>
      <c r="L267" s="10"/>
      <c r="M267" s="10"/>
      <c r="N267" s="13"/>
      <c r="O267" s="10"/>
      <c r="P267" s="10"/>
      <c r="Q267" s="10"/>
      <c r="R267" s="9"/>
      <c r="S267" s="4"/>
      <c r="T267" s="4"/>
      <c r="U267" s="8"/>
      <c r="V267" s="7"/>
      <c r="W267" s="8"/>
      <c r="X267" s="8"/>
      <c r="Y267" s="8"/>
      <c r="Z267" s="8"/>
    </row>
    <row r="268" spans="1:27">
      <c r="D268" s="4"/>
      <c r="E268" s="12"/>
      <c r="F268" s="11"/>
      <c r="G268" s="10"/>
      <c r="H268" s="14"/>
      <c r="I268" s="15"/>
      <c r="J268" s="16"/>
      <c r="K268" s="10"/>
      <c r="L268" s="10"/>
      <c r="M268" s="10"/>
      <c r="N268" s="13"/>
      <c r="O268" s="10"/>
      <c r="P268" s="10"/>
      <c r="Q268" s="10"/>
      <c r="R268" s="9"/>
      <c r="S268" s="4"/>
      <c r="T268" s="4"/>
      <c r="U268" s="8"/>
      <c r="V268" s="7"/>
      <c r="W268" s="8"/>
      <c r="X268" s="8"/>
      <c r="Y268" s="8"/>
      <c r="Z268" s="8"/>
    </row>
    <row r="269" spans="1:27">
      <c r="D269" s="4"/>
      <c r="E269" s="12"/>
      <c r="F269" s="11"/>
      <c r="G269" s="10"/>
      <c r="H269" s="14"/>
      <c r="I269" s="15"/>
      <c r="J269" s="16"/>
      <c r="K269" s="10"/>
      <c r="L269" s="10"/>
      <c r="M269" s="10"/>
      <c r="N269" s="13"/>
      <c r="O269" s="10"/>
      <c r="P269" s="10"/>
      <c r="Q269" s="10"/>
      <c r="R269" s="9"/>
      <c r="S269" s="4"/>
      <c r="T269" s="4"/>
      <c r="U269" s="8"/>
      <c r="V269" s="7"/>
      <c r="W269" s="8"/>
      <c r="X269" s="8"/>
      <c r="Y269" s="8"/>
      <c r="Z269" s="8"/>
    </row>
    <row r="270" spans="1:27">
      <c r="D270" s="4"/>
      <c r="E270" s="12"/>
      <c r="F270" s="11"/>
      <c r="G270" s="10"/>
      <c r="H270" s="14"/>
      <c r="I270" s="15"/>
      <c r="J270" s="16"/>
      <c r="K270" s="10"/>
      <c r="L270" s="10"/>
      <c r="M270" s="10"/>
      <c r="N270" s="13"/>
      <c r="O270" s="10"/>
      <c r="P270" s="10"/>
      <c r="Q270" s="10"/>
      <c r="R270" s="9"/>
      <c r="S270" s="4"/>
      <c r="T270" s="4"/>
      <c r="U270" s="8"/>
      <c r="V270" s="7"/>
      <c r="W270" s="8"/>
      <c r="X270" s="8"/>
      <c r="Y270" s="8"/>
      <c r="Z270" s="8"/>
    </row>
    <row r="271" spans="1:27">
      <c r="D271" s="4"/>
      <c r="E271" s="12"/>
      <c r="F271" s="11"/>
      <c r="G271" s="10"/>
      <c r="H271" s="14"/>
      <c r="I271" s="15"/>
      <c r="J271" s="16"/>
      <c r="K271" s="10"/>
      <c r="L271" s="10"/>
      <c r="M271" s="10"/>
      <c r="N271" s="13"/>
      <c r="O271" s="10"/>
      <c r="P271" s="10"/>
      <c r="Q271" s="10"/>
      <c r="R271" s="9"/>
      <c r="S271" s="4"/>
      <c r="T271" s="4"/>
      <c r="U271" s="8"/>
      <c r="V271" s="7"/>
      <c r="W271" s="8"/>
      <c r="X271" s="8"/>
      <c r="Y271" s="8"/>
      <c r="Z271" s="8"/>
    </row>
  </sheetData>
  <sheetProtection password="C6D0" sheet="1" objects="1" scenarios="1"/>
  <mergeCells count="39">
    <mergeCell ref="A198:A201"/>
    <mergeCell ref="A154:A197"/>
    <mergeCell ref="B189:B191"/>
    <mergeCell ref="C189:C191"/>
    <mergeCell ref="A237:A257"/>
    <mergeCell ref="B165:B167"/>
    <mergeCell ref="C165:C167"/>
    <mergeCell ref="B168:B170"/>
    <mergeCell ref="B153:B155"/>
    <mergeCell ref="B2:R3"/>
    <mergeCell ref="A9:A33"/>
    <mergeCell ref="B44:B46"/>
    <mergeCell ref="C44:C46"/>
    <mergeCell ref="A38:A73"/>
    <mergeCell ref="P5:Q5"/>
    <mergeCell ref="A79:A84"/>
    <mergeCell ref="B125:B127"/>
    <mergeCell ref="C125:C127"/>
    <mergeCell ref="B139:B141"/>
    <mergeCell ref="C139:C141"/>
    <mergeCell ref="B115:B117"/>
    <mergeCell ref="C115:C117"/>
    <mergeCell ref="A115:A152"/>
    <mergeCell ref="B143:B145"/>
    <mergeCell ref="C143:C145"/>
    <mergeCell ref="B149:B151"/>
    <mergeCell ref="C149:C151"/>
    <mergeCell ref="C153:C155"/>
    <mergeCell ref="B198:B200"/>
    <mergeCell ref="C198:C200"/>
    <mergeCell ref="C168:C170"/>
    <mergeCell ref="B176:B178"/>
    <mergeCell ref="C176:C178"/>
    <mergeCell ref="B186:B188"/>
    <mergeCell ref="C186:C188"/>
    <mergeCell ref="B179:B181"/>
    <mergeCell ref="C179:C181"/>
    <mergeCell ref="C182:C184"/>
    <mergeCell ref="B182:B184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2019-04-12T09:35:11Z</cp:lastPrinted>
  <dcterms:created xsi:type="dcterms:W3CDTF">2014-10-09T14:42:46Z</dcterms:created>
  <dcterms:modified xsi:type="dcterms:W3CDTF">2019-04-12T09:36:53Z</dcterms:modified>
</cp:coreProperties>
</file>