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480" windowHeight="9015"/>
  </bookViews>
  <sheets>
    <sheet name="Sheet1" sheetId="4" r:id="rId1"/>
  </sheets>
  <calcPr calcId="124519"/>
  <fileRecoveryPr autoRecover="0"/>
</workbook>
</file>

<file path=xl/calcChain.xml><?xml version="1.0" encoding="utf-8"?>
<calcChain xmlns="http://schemas.openxmlformats.org/spreadsheetml/2006/main">
  <c r="F134" i="4"/>
  <c r="F68" l="1"/>
  <c r="F60"/>
  <c r="F53"/>
  <c r="F181"/>
  <c r="F172"/>
  <c r="F170"/>
  <c r="F167"/>
  <c r="F155"/>
  <c r="F152"/>
  <c r="F132"/>
  <c r="F64"/>
  <c r="F55"/>
  <c r="F51"/>
  <c r="F47"/>
  <c r="F43"/>
  <c r="F83"/>
  <c r="F177"/>
  <c r="F166"/>
  <c r="F159"/>
  <c r="F150"/>
  <c r="F127"/>
  <c r="F124"/>
  <c r="F122"/>
  <c r="F112"/>
  <c r="F52" l="1"/>
  <c r="F158"/>
  <c r="F129" l="1"/>
  <c r="F84"/>
  <c r="G84" s="1"/>
  <c r="F125"/>
  <c r="F17"/>
  <c r="F49"/>
  <c r="F206"/>
  <c r="O84" l="1"/>
  <c r="H84"/>
  <c r="I84" s="1"/>
  <c r="J84" l="1"/>
  <c r="K84" s="1"/>
  <c r="L84" s="1"/>
  <c r="M84" s="1"/>
  <c r="F196"/>
  <c r="O196" s="1"/>
  <c r="F209"/>
  <c r="O209" s="1"/>
  <c r="G206"/>
  <c r="H206"/>
  <c r="J206" s="1"/>
  <c r="K206" s="1"/>
  <c r="O206"/>
  <c r="F210"/>
  <c r="H210" s="1"/>
  <c r="F207"/>
  <c r="H207" s="1"/>
  <c r="F205"/>
  <c r="H205" s="1"/>
  <c r="F203"/>
  <c r="H203" s="1"/>
  <c r="F202"/>
  <c r="O202" s="1"/>
  <c r="F191"/>
  <c r="O191" s="1"/>
  <c r="G203" l="1"/>
  <c r="G205"/>
  <c r="G207"/>
  <c r="G210"/>
  <c r="O203"/>
  <c r="O205"/>
  <c r="O207"/>
  <c r="O210"/>
  <c r="H196"/>
  <c r="G196"/>
  <c r="H209"/>
  <c r="G209"/>
  <c r="I206"/>
  <c r="L206" s="1"/>
  <c r="I210"/>
  <c r="J210"/>
  <c r="K210" s="1"/>
  <c r="I207"/>
  <c r="J207"/>
  <c r="K207" s="1"/>
  <c r="I205"/>
  <c r="J205"/>
  <c r="K205" s="1"/>
  <c r="I203"/>
  <c r="J203"/>
  <c r="K203" s="1"/>
  <c r="H202"/>
  <c r="G202"/>
  <c r="H191"/>
  <c r="G191"/>
  <c r="F142"/>
  <c r="L210" l="1"/>
  <c r="M210" s="1"/>
  <c r="L207"/>
  <c r="M207" s="1"/>
  <c r="L203"/>
  <c r="M203" s="1"/>
  <c r="L205"/>
  <c r="M205" s="1"/>
  <c r="M206"/>
  <c r="I196"/>
  <c r="J196"/>
  <c r="K196" s="1"/>
  <c r="J209"/>
  <c r="K209" s="1"/>
  <c r="I209"/>
  <c r="I202"/>
  <c r="J202"/>
  <c r="K202" s="1"/>
  <c r="J191"/>
  <c r="K191" s="1"/>
  <c r="I191"/>
  <c r="F40"/>
  <c r="F169"/>
  <c r="L196" l="1"/>
  <c r="M196" s="1"/>
  <c r="L209"/>
  <c r="M209" s="1"/>
  <c r="L202"/>
  <c r="M202" s="1"/>
  <c r="L191"/>
  <c r="M191" s="1"/>
  <c r="F133"/>
  <c r="F25" l="1"/>
  <c r="F57"/>
  <c r="F65"/>
  <c r="F44" l="1"/>
  <c r="F163" l="1"/>
  <c r="F160"/>
  <c r="F151"/>
  <c r="F111"/>
  <c r="F198"/>
  <c r="F63"/>
  <c r="F38"/>
  <c r="F171"/>
  <c r="F182"/>
  <c r="F156" l="1"/>
  <c r="F153"/>
  <c r="F141" l="1"/>
  <c r="F131"/>
  <c r="F113"/>
  <c r="F59"/>
  <c r="F50"/>
  <c r="F81" l="1"/>
  <c r="F178" l="1"/>
  <c r="F15" l="1"/>
  <c r="Y212" l="1"/>
  <c r="N212" s="1"/>
  <c r="F212"/>
  <c r="H212" s="1"/>
  <c r="I212" s="1"/>
  <c r="Y211"/>
  <c r="N211" s="1"/>
  <c r="F211"/>
  <c r="Y210"/>
  <c r="N210" s="1"/>
  <c r="Q210" s="1"/>
  <c r="Y209"/>
  <c r="N209" s="1"/>
  <c r="Q209" s="1"/>
  <c r="Y208"/>
  <c r="Y207"/>
  <c r="N207" s="1"/>
  <c r="Q207" s="1"/>
  <c r="Y206"/>
  <c r="N206" s="1"/>
  <c r="Q206" s="1"/>
  <c r="Y205"/>
  <c r="N205" s="1"/>
  <c r="Q205" s="1"/>
  <c r="Y204"/>
  <c r="Y203"/>
  <c r="N203" s="1"/>
  <c r="Q203" s="1"/>
  <c r="Y202"/>
  <c r="N202" s="1"/>
  <c r="Q202" s="1"/>
  <c r="Y201"/>
  <c r="N201" s="1"/>
  <c r="L201"/>
  <c r="M201" s="1"/>
  <c r="F201"/>
  <c r="Y200"/>
  <c r="N200" s="1"/>
  <c r="F200"/>
  <c r="H200" s="1"/>
  <c r="Y199"/>
  <c r="N199" s="1"/>
  <c r="F199"/>
  <c r="H199" s="1"/>
  <c r="Y198"/>
  <c r="N198" s="1"/>
  <c r="H198"/>
  <c r="Y197"/>
  <c r="N197" s="1"/>
  <c r="F197"/>
  <c r="H197" s="1"/>
  <c r="Y196"/>
  <c r="N196" s="1"/>
  <c r="Q196" s="1"/>
  <c r="Y195"/>
  <c r="N195" s="1"/>
  <c r="F195"/>
  <c r="H195" s="1"/>
  <c r="Y194"/>
  <c r="Q194" s="1"/>
  <c r="Y193"/>
  <c r="N193" s="1"/>
  <c r="F193"/>
  <c r="O193" s="1"/>
  <c r="Y192"/>
  <c r="N192" s="1"/>
  <c r="F192"/>
  <c r="G192" s="1"/>
  <c r="Y191"/>
  <c r="N191" s="1"/>
  <c r="Q191" s="1"/>
  <c r="H192" l="1"/>
  <c r="J192" s="1"/>
  <c r="K192" s="1"/>
  <c r="Q201"/>
  <c r="O201"/>
  <c r="O211"/>
  <c r="H211"/>
  <c r="I211" s="1"/>
  <c r="G198"/>
  <c r="G200"/>
  <c r="H193"/>
  <c r="G193"/>
  <c r="O198"/>
  <c r="O200"/>
  <c r="O195"/>
  <c r="G197"/>
  <c r="O199"/>
  <c r="G212"/>
  <c r="O212"/>
  <c r="G195"/>
  <c r="O197"/>
  <c r="G199"/>
  <c r="G211"/>
  <c r="I197"/>
  <c r="J197"/>
  <c r="K197" s="1"/>
  <c r="I200"/>
  <c r="J200"/>
  <c r="K200" s="1"/>
  <c r="I195"/>
  <c r="J195"/>
  <c r="K195" s="1"/>
  <c r="I199"/>
  <c r="J199"/>
  <c r="K199" s="1"/>
  <c r="I198"/>
  <c r="J198"/>
  <c r="K198" s="1"/>
  <c r="O192"/>
  <c r="J212"/>
  <c r="K212" s="1"/>
  <c r="L198" l="1"/>
  <c r="M198" s="1"/>
  <c r="Q198" s="1"/>
  <c r="I192"/>
  <c r="L192" s="1"/>
  <c r="M192" s="1"/>
  <c r="Q192" s="1"/>
  <c r="J211"/>
  <c r="K211" s="1"/>
  <c r="L211" s="1"/>
  <c r="M211" s="1"/>
  <c r="Q211" s="1"/>
  <c r="L200"/>
  <c r="M200" s="1"/>
  <c r="Q200" s="1"/>
  <c r="L195"/>
  <c r="M195" s="1"/>
  <c r="Q195" s="1"/>
  <c r="J193"/>
  <c r="K193" s="1"/>
  <c r="I193"/>
  <c r="L212"/>
  <c r="M212" s="1"/>
  <c r="Q212" s="1"/>
  <c r="L199"/>
  <c r="M199" s="1"/>
  <c r="Q199" s="1"/>
  <c r="L197"/>
  <c r="M197" s="1"/>
  <c r="Q197" s="1"/>
  <c r="L193" l="1"/>
  <c r="M193" s="1"/>
  <c r="Q193" s="1"/>
  <c r="F173" l="1"/>
  <c r="F174" l="1"/>
  <c r="F164"/>
  <c r="F27" l="1"/>
  <c r="F157"/>
  <c r="F135" l="1"/>
  <c r="F56" l="1"/>
  <c r="Y178" l="1"/>
  <c r="Y179"/>
  <c r="Y180"/>
  <c r="Y181"/>
  <c r="Y182"/>
  <c r="Y177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50"/>
  <c r="Y112"/>
  <c r="Y113"/>
  <c r="Y114"/>
  <c r="Y115"/>
  <c r="N115" s="1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11"/>
  <c r="Y80"/>
  <c r="Y81"/>
  <c r="Y82"/>
  <c r="Y83"/>
  <c r="Y84"/>
  <c r="N84" s="1"/>
  <c r="Q84" s="1"/>
  <c r="Y79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38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9"/>
  <c r="F140"/>
  <c r="F18" l="1"/>
  <c r="F168" l="1"/>
  <c r="F139" l="1"/>
  <c r="F138"/>
  <c r="F130"/>
  <c r="F126"/>
  <c r="F123"/>
  <c r="F80" l="1"/>
  <c r="F116" l="1"/>
  <c r="F67"/>
  <c r="F128" l="1"/>
  <c r="F46"/>
  <c r="F61"/>
  <c r="F114" l="1"/>
  <c r="F54" l="1"/>
  <c r="F42" l="1"/>
  <c r="F165" l="1"/>
  <c r="F21" l="1"/>
  <c r="F69" l="1"/>
  <c r="F9" l="1"/>
  <c r="F119" l="1"/>
  <c r="N83" l="1"/>
  <c r="N163" l="1"/>
  <c r="N179"/>
  <c r="N180"/>
  <c r="N181"/>
  <c r="N182"/>
  <c r="F179"/>
  <c r="F180"/>
  <c r="N178"/>
  <c r="N177"/>
  <c r="N174"/>
  <c r="N173"/>
  <c r="N172"/>
  <c r="N171"/>
  <c r="N170"/>
  <c r="N169"/>
  <c r="N165"/>
  <c r="N166"/>
  <c r="N167"/>
  <c r="N168"/>
  <c r="N164"/>
  <c r="N160"/>
  <c r="N152"/>
  <c r="N153"/>
  <c r="N154"/>
  <c r="N155"/>
  <c r="N156"/>
  <c r="N157"/>
  <c r="N158"/>
  <c r="N159"/>
  <c r="G152"/>
  <c r="F154"/>
  <c r="G157"/>
  <c r="N151"/>
  <c r="N150"/>
  <c r="N142"/>
  <c r="N141"/>
  <c r="N140"/>
  <c r="N139"/>
  <c r="N138"/>
  <c r="N135"/>
  <c r="N134"/>
  <c r="N133"/>
  <c r="N123"/>
  <c r="N124"/>
  <c r="N125"/>
  <c r="N126"/>
  <c r="N127"/>
  <c r="N128"/>
  <c r="N129"/>
  <c r="N130"/>
  <c r="N131"/>
  <c r="N132"/>
  <c r="N122"/>
  <c r="N119"/>
  <c r="N113"/>
  <c r="N114"/>
  <c r="N116"/>
  <c r="N117"/>
  <c r="N118"/>
  <c r="F115"/>
  <c r="F117"/>
  <c r="F118"/>
  <c r="N112"/>
  <c r="N111"/>
  <c r="N80"/>
  <c r="N81"/>
  <c r="N82"/>
  <c r="N79"/>
  <c r="F82"/>
  <c r="F79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F48"/>
  <c r="O48" s="1"/>
  <c r="F58"/>
  <c r="F62"/>
  <c r="F66"/>
  <c r="F70"/>
  <c r="F71"/>
  <c r="N45"/>
  <c r="F45"/>
  <c r="N44"/>
  <c r="N39"/>
  <c r="N40"/>
  <c r="N41"/>
  <c r="N42"/>
  <c r="N43"/>
  <c r="F39"/>
  <c r="F41"/>
  <c r="N38"/>
  <c r="F11"/>
  <c r="F12"/>
  <c r="F13"/>
  <c r="F14"/>
  <c r="F16"/>
  <c r="F19"/>
  <c r="F20"/>
  <c r="F22"/>
  <c r="F23"/>
  <c r="F24"/>
  <c r="F26"/>
  <c r="F28"/>
  <c r="F29"/>
  <c r="F30"/>
  <c r="F31"/>
  <c r="F32"/>
  <c r="F33"/>
  <c r="F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10"/>
  <c r="N9"/>
  <c r="H157" l="1"/>
  <c r="J157" s="1"/>
  <c r="K157" s="1"/>
  <c r="H152"/>
  <c r="J152" s="1"/>
  <c r="K152" s="1"/>
  <c r="I157" l="1"/>
  <c r="L157" s="1"/>
  <c r="I152"/>
  <c r="L152" s="1"/>
  <c r="O170" l="1"/>
  <c r="H170" l="1"/>
  <c r="J170" s="1"/>
  <c r="K170" s="1"/>
  <c r="G170"/>
  <c r="L170" l="1"/>
  <c r="I170"/>
  <c r="M170" l="1"/>
  <c r="Q170" s="1"/>
  <c r="G153" l="1"/>
  <c r="H153" l="1"/>
  <c r="I153" l="1"/>
  <c r="J153"/>
  <c r="K153" s="1"/>
  <c r="L153" l="1"/>
  <c r="M153" s="1"/>
  <c r="Q153" s="1"/>
  <c r="O153" l="1"/>
  <c r="G33" l="1"/>
  <c r="O167"/>
  <c r="H33" l="1"/>
  <c r="I33" s="1"/>
  <c r="J33" l="1"/>
  <c r="K33" s="1"/>
  <c r="L33" s="1"/>
  <c r="M33" l="1"/>
  <c r="Q33" s="1"/>
  <c r="O81"/>
  <c r="G112"/>
  <c r="G116"/>
  <c r="G124"/>
  <c r="G128"/>
  <c r="G131"/>
  <c r="G132"/>
  <c r="G141"/>
  <c r="G150"/>
  <c r="G156"/>
  <c r="G160"/>
  <c r="G166"/>
  <c r="G172"/>
  <c r="G174"/>
  <c r="G178"/>
  <c r="O39"/>
  <c r="O40"/>
  <c r="O41"/>
  <c r="H42"/>
  <c r="J42" s="1"/>
  <c r="K42" s="1"/>
  <c r="O43"/>
  <c r="O44"/>
  <c r="G46"/>
  <c r="G50"/>
  <c r="G54"/>
  <c r="G58"/>
  <c r="H60"/>
  <c r="I60" s="1"/>
  <c r="H64"/>
  <c r="I64" s="1"/>
  <c r="H68"/>
  <c r="J68" s="1"/>
  <c r="K68" s="1"/>
  <c r="H11"/>
  <c r="G12"/>
  <c r="H13"/>
  <c r="H14"/>
  <c r="H15"/>
  <c r="G16"/>
  <c r="H17"/>
  <c r="H18"/>
  <c r="H19"/>
  <c r="O20"/>
  <c r="H21"/>
  <c r="H22"/>
  <c r="H23"/>
  <c r="O24"/>
  <c r="H25"/>
  <c r="H26"/>
  <c r="H27"/>
  <c r="O28"/>
  <c r="H29"/>
  <c r="G30"/>
  <c r="H31"/>
  <c r="H32"/>
  <c r="O31" l="1"/>
  <c r="O27"/>
  <c r="O23"/>
  <c r="O19"/>
  <c r="O15"/>
  <c r="O29"/>
  <c r="O25"/>
  <c r="O21"/>
  <c r="O17"/>
  <c r="O13"/>
  <c r="O11"/>
  <c r="G68"/>
  <c r="G60"/>
  <c r="G52"/>
  <c r="H70"/>
  <c r="I70" s="1"/>
  <c r="H62"/>
  <c r="J62" s="1"/>
  <c r="K62" s="1"/>
  <c r="H54"/>
  <c r="J54" s="1"/>
  <c r="K54" s="1"/>
  <c r="H46"/>
  <c r="I46" s="1"/>
  <c r="H40"/>
  <c r="J40" s="1"/>
  <c r="K40" s="1"/>
  <c r="G64"/>
  <c r="G56"/>
  <c r="G48"/>
  <c r="G42"/>
  <c r="H66"/>
  <c r="J66" s="1"/>
  <c r="K66" s="1"/>
  <c r="H58"/>
  <c r="J58" s="1"/>
  <c r="K58" s="1"/>
  <c r="H50"/>
  <c r="I50" s="1"/>
  <c r="H44"/>
  <c r="J44" s="1"/>
  <c r="K44" s="1"/>
  <c r="O42"/>
  <c r="G70"/>
  <c r="G66"/>
  <c r="G62"/>
  <c r="G44"/>
  <c r="G40"/>
  <c r="H56"/>
  <c r="J56" s="1"/>
  <c r="K56" s="1"/>
  <c r="H52"/>
  <c r="J52" s="1"/>
  <c r="K52" s="1"/>
  <c r="H48"/>
  <c r="J48" s="1"/>
  <c r="K48" s="1"/>
  <c r="J31"/>
  <c r="K31" s="1"/>
  <c r="I31"/>
  <c r="J29"/>
  <c r="K29" s="1"/>
  <c r="I29"/>
  <c r="J27"/>
  <c r="K27" s="1"/>
  <c r="I27"/>
  <c r="J25"/>
  <c r="K25" s="1"/>
  <c r="I25"/>
  <c r="J23"/>
  <c r="K23" s="1"/>
  <c r="I23"/>
  <c r="J21"/>
  <c r="K21" s="1"/>
  <c r="I21"/>
  <c r="I19"/>
  <c r="J19"/>
  <c r="K19" s="1"/>
  <c r="I17"/>
  <c r="J17"/>
  <c r="K17" s="1"/>
  <c r="I15"/>
  <c r="J15"/>
  <c r="K15" s="1"/>
  <c r="I13"/>
  <c r="J13"/>
  <c r="K13" s="1"/>
  <c r="I11"/>
  <c r="J11"/>
  <c r="K11" s="1"/>
  <c r="I32"/>
  <c r="J32"/>
  <c r="K32" s="1"/>
  <c r="J26"/>
  <c r="K26" s="1"/>
  <c r="I26"/>
  <c r="I22"/>
  <c r="J22"/>
  <c r="K22" s="1"/>
  <c r="I18"/>
  <c r="J18"/>
  <c r="K18" s="1"/>
  <c r="I14"/>
  <c r="J14"/>
  <c r="K14" s="1"/>
  <c r="O181"/>
  <c r="H181"/>
  <c r="G181"/>
  <c r="H179"/>
  <c r="G179"/>
  <c r="O177"/>
  <c r="H177"/>
  <c r="G177"/>
  <c r="O173"/>
  <c r="H173"/>
  <c r="G173"/>
  <c r="H171"/>
  <c r="G171"/>
  <c r="O169"/>
  <c r="H169"/>
  <c r="G169"/>
  <c r="H167"/>
  <c r="G167"/>
  <c r="H165"/>
  <c r="G165"/>
  <c r="O163"/>
  <c r="H163"/>
  <c r="G163"/>
  <c r="H159"/>
  <c r="G159"/>
  <c r="O157"/>
  <c r="H155"/>
  <c r="G155"/>
  <c r="H151"/>
  <c r="G151"/>
  <c r="O142"/>
  <c r="H142"/>
  <c r="G142"/>
  <c r="O140"/>
  <c r="H140"/>
  <c r="G140"/>
  <c r="O138"/>
  <c r="H138"/>
  <c r="G138"/>
  <c r="O134"/>
  <c r="H134"/>
  <c r="G134"/>
  <c r="O132"/>
  <c r="H132"/>
  <c r="H129"/>
  <c r="G129"/>
  <c r="O127"/>
  <c r="H127"/>
  <c r="G127"/>
  <c r="H125"/>
  <c r="G125"/>
  <c r="H123"/>
  <c r="G123"/>
  <c r="H119"/>
  <c r="G119"/>
  <c r="O117"/>
  <c r="H117"/>
  <c r="G117"/>
  <c r="O115"/>
  <c r="H115"/>
  <c r="G115"/>
  <c r="O113"/>
  <c r="H113"/>
  <c r="G113"/>
  <c r="H111"/>
  <c r="G111"/>
  <c r="G32"/>
  <c r="G28"/>
  <c r="G24"/>
  <c r="G20"/>
  <c r="G18"/>
  <c r="G14"/>
  <c r="G10"/>
  <c r="H30"/>
  <c r="H28"/>
  <c r="H24"/>
  <c r="H20"/>
  <c r="H16"/>
  <c r="H12"/>
  <c r="H10"/>
  <c r="I68"/>
  <c r="I42"/>
  <c r="J64"/>
  <c r="K64" s="1"/>
  <c r="J60"/>
  <c r="K60" s="1"/>
  <c r="G31"/>
  <c r="G29"/>
  <c r="G27"/>
  <c r="G25"/>
  <c r="G23"/>
  <c r="G21"/>
  <c r="G19"/>
  <c r="G17"/>
  <c r="G15"/>
  <c r="G13"/>
  <c r="G11"/>
  <c r="O32"/>
  <c r="O30"/>
  <c r="O26"/>
  <c r="O22"/>
  <c r="O18"/>
  <c r="O14"/>
  <c r="O12"/>
  <c r="G71"/>
  <c r="G69"/>
  <c r="G67"/>
  <c r="G65"/>
  <c r="G63"/>
  <c r="G61"/>
  <c r="G59"/>
  <c r="G57"/>
  <c r="G55"/>
  <c r="G53"/>
  <c r="G51"/>
  <c r="G49"/>
  <c r="G47"/>
  <c r="G45"/>
  <c r="G43"/>
  <c r="G41"/>
  <c r="G39"/>
  <c r="H71"/>
  <c r="H69"/>
  <c r="H67"/>
  <c r="H65"/>
  <c r="H63"/>
  <c r="H61"/>
  <c r="H59"/>
  <c r="H57"/>
  <c r="H55"/>
  <c r="H53"/>
  <c r="H51"/>
  <c r="H49"/>
  <c r="H47"/>
  <c r="H45"/>
  <c r="H43"/>
  <c r="H41"/>
  <c r="H39"/>
  <c r="O182"/>
  <c r="H182"/>
  <c r="H180"/>
  <c r="H178"/>
  <c r="O174"/>
  <c r="H174"/>
  <c r="O172"/>
  <c r="H172"/>
  <c r="O168"/>
  <c r="H168"/>
  <c r="O166"/>
  <c r="H166"/>
  <c r="O164"/>
  <c r="H164"/>
  <c r="O160"/>
  <c r="H160"/>
  <c r="O158"/>
  <c r="H158"/>
  <c r="O156"/>
  <c r="H156"/>
  <c r="O154"/>
  <c r="H154"/>
  <c r="O150"/>
  <c r="H150"/>
  <c r="H141"/>
  <c r="O139"/>
  <c r="H139"/>
  <c r="H135"/>
  <c r="H133"/>
  <c r="H131"/>
  <c r="O130"/>
  <c r="H130"/>
  <c r="H128"/>
  <c r="O126"/>
  <c r="H126"/>
  <c r="H124"/>
  <c r="O122"/>
  <c r="H122"/>
  <c r="O118"/>
  <c r="H118"/>
  <c r="O116"/>
  <c r="H116"/>
  <c r="O114"/>
  <c r="H114"/>
  <c r="O112"/>
  <c r="H112"/>
  <c r="O82"/>
  <c r="H82"/>
  <c r="G82"/>
  <c r="O80"/>
  <c r="H80"/>
  <c r="G80"/>
  <c r="G26"/>
  <c r="G22"/>
  <c r="G182"/>
  <c r="G180"/>
  <c r="G168"/>
  <c r="G164"/>
  <c r="G158"/>
  <c r="G154"/>
  <c r="G139"/>
  <c r="G135"/>
  <c r="G133"/>
  <c r="G130"/>
  <c r="G126"/>
  <c r="G122"/>
  <c r="G118"/>
  <c r="G114"/>
  <c r="G83"/>
  <c r="G81"/>
  <c r="G79"/>
  <c r="H83"/>
  <c r="H81"/>
  <c r="H79"/>
  <c r="L68" l="1"/>
  <c r="M68" s="1"/>
  <c r="Q68" s="1"/>
  <c r="L60"/>
  <c r="L64"/>
  <c r="M64" s="1"/>
  <c r="Q64" s="1"/>
  <c r="L17"/>
  <c r="M17" s="1"/>
  <c r="Q17" s="1"/>
  <c r="L25"/>
  <c r="M25" s="1"/>
  <c r="Q25" s="1"/>
  <c r="M60"/>
  <c r="Q60" s="1"/>
  <c r="L15"/>
  <c r="M15" s="1"/>
  <c r="Q15" s="1"/>
  <c r="L27"/>
  <c r="M27" s="1"/>
  <c r="Q27" s="1"/>
  <c r="L18"/>
  <c r="M18" s="1"/>
  <c r="Q18" s="1"/>
  <c r="L42"/>
  <c r="M42" s="1"/>
  <c r="Q42" s="1"/>
  <c r="L21"/>
  <c r="M21" s="1"/>
  <c r="Q21" s="1"/>
  <c r="L22"/>
  <c r="M22" s="1"/>
  <c r="Q22" s="1"/>
  <c r="L14"/>
  <c r="M14" s="1"/>
  <c r="Q14" s="1"/>
  <c r="L32"/>
  <c r="M32" s="1"/>
  <c r="Q32" s="1"/>
  <c r="L13"/>
  <c r="M13" s="1"/>
  <c r="Q13" s="1"/>
  <c r="L29"/>
  <c r="M29" s="1"/>
  <c r="Q29" s="1"/>
  <c r="L23"/>
  <c r="M23" s="1"/>
  <c r="Q23" s="1"/>
  <c r="L31"/>
  <c r="M31" s="1"/>
  <c r="Q31" s="1"/>
  <c r="L26"/>
  <c r="M26" s="1"/>
  <c r="Q26" s="1"/>
  <c r="L11"/>
  <c r="M11" s="1"/>
  <c r="Q11" s="1"/>
  <c r="L19"/>
  <c r="M19" s="1"/>
  <c r="Q19" s="1"/>
  <c r="I56"/>
  <c r="L56" s="1"/>
  <c r="I58"/>
  <c r="L58" s="1"/>
  <c r="I52"/>
  <c r="L52" s="1"/>
  <c r="J46"/>
  <c r="K46" s="1"/>
  <c r="L46" s="1"/>
  <c r="J70"/>
  <c r="K70" s="1"/>
  <c r="L70" s="1"/>
  <c r="J50"/>
  <c r="K50" s="1"/>
  <c r="L50" s="1"/>
  <c r="I40"/>
  <c r="L40" s="1"/>
  <c r="I54"/>
  <c r="L54" s="1"/>
  <c r="I66"/>
  <c r="L66" s="1"/>
  <c r="I44"/>
  <c r="L44" s="1"/>
  <c r="I62"/>
  <c r="L62" s="1"/>
  <c r="I48"/>
  <c r="L48" s="1"/>
  <c r="J79"/>
  <c r="K79" s="1"/>
  <c r="I79"/>
  <c r="J81"/>
  <c r="K81" s="1"/>
  <c r="I81"/>
  <c r="I82"/>
  <c r="J82"/>
  <c r="K82" s="1"/>
  <c r="J41"/>
  <c r="K41" s="1"/>
  <c r="I41"/>
  <c r="J47"/>
  <c r="K47" s="1"/>
  <c r="I47"/>
  <c r="J51"/>
  <c r="K51" s="1"/>
  <c r="I51"/>
  <c r="J55"/>
  <c r="K55" s="1"/>
  <c r="I55"/>
  <c r="J59"/>
  <c r="K59" s="1"/>
  <c r="I59"/>
  <c r="J63"/>
  <c r="K63" s="1"/>
  <c r="I63"/>
  <c r="J67"/>
  <c r="K67" s="1"/>
  <c r="I67"/>
  <c r="J71"/>
  <c r="K71" s="1"/>
  <c r="I71"/>
  <c r="I12"/>
  <c r="J12"/>
  <c r="K12" s="1"/>
  <c r="J20"/>
  <c r="K20" s="1"/>
  <c r="I20"/>
  <c r="J28"/>
  <c r="K28" s="1"/>
  <c r="I28"/>
  <c r="J113"/>
  <c r="K113" s="1"/>
  <c r="I113"/>
  <c r="J117"/>
  <c r="K117" s="1"/>
  <c r="I117"/>
  <c r="J125"/>
  <c r="K125" s="1"/>
  <c r="I125"/>
  <c r="J129"/>
  <c r="K129" s="1"/>
  <c r="I129"/>
  <c r="J132"/>
  <c r="K132" s="1"/>
  <c r="I132"/>
  <c r="J134"/>
  <c r="K134" s="1"/>
  <c r="I134"/>
  <c r="L134" s="1"/>
  <c r="J138"/>
  <c r="K138" s="1"/>
  <c r="I138"/>
  <c r="J167"/>
  <c r="K167" s="1"/>
  <c r="I167"/>
  <c r="L167" s="1"/>
  <c r="J173"/>
  <c r="K173" s="1"/>
  <c r="I173"/>
  <c r="J179"/>
  <c r="K179" s="1"/>
  <c r="I179"/>
  <c r="J83"/>
  <c r="K83" s="1"/>
  <c r="I83"/>
  <c r="J80"/>
  <c r="K80" s="1"/>
  <c r="I80"/>
  <c r="J112"/>
  <c r="K112" s="1"/>
  <c r="I112"/>
  <c r="I114"/>
  <c r="J114"/>
  <c r="K114" s="1"/>
  <c r="J116"/>
  <c r="K116" s="1"/>
  <c r="I116"/>
  <c r="I118"/>
  <c r="J118"/>
  <c r="K118" s="1"/>
  <c r="I122"/>
  <c r="J122"/>
  <c r="K122" s="1"/>
  <c r="J124"/>
  <c r="K124" s="1"/>
  <c r="I124"/>
  <c r="I126"/>
  <c r="J126"/>
  <c r="K126" s="1"/>
  <c r="J128"/>
  <c r="K128" s="1"/>
  <c r="I128"/>
  <c r="I130"/>
  <c r="J130"/>
  <c r="K130" s="1"/>
  <c r="J131"/>
  <c r="K131" s="1"/>
  <c r="I131"/>
  <c r="I133"/>
  <c r="J133"/>
  <c r="K133" s="1"/>
  <c r="I135"/>
  <c r="J135"/>
  <c r="K135" s="1"/>
  <c r="I139"/>
  <c r="J139"/>
  <c r="K139" s="1"/>
  <c r="J141"/>
  <c r="K141" s="1"/>
  <c r="I141"/>
  <c r="J150"/>
  <c r="K150" s="1"/>
  <c r="I150"/>
  <c r="I154"/>
  <c r="J154"/>
  <c r="K154" s="1"/>
  <c r="J156"/>
  <c r="K156" s="1"/>
  <c r="I156"/>
  <c r="I158"/>
  <c r="J158"/>
  <c r="K158" s="1"/>
  <c r="J160"/>
  <c r="K160" s="1"/>
  <c r="I160"/>
  <c r="I164"/>
  <c r="J164"/>
  <c r="K164" s="1"/>
  <c r="J166"/>
  <c r="K166" s="1"/>
  <c r="I166"/>
  <c r="I168"/>
  <c r="J168"/>
  <c r="K168" s="1"/>
  <c r="J172"/>
  <c r="K172" s="1"/>
  <c r="I172"/>
  <c r="J174"/>
  <c r="K174" s="1"/>
  <c r="I174"/>
  <c r="J178"/>
  <c r="K178" s="1"/>
  <c r="I178"/>
  <c r="I180"/>
  <c r="J180"/>
  <c r="K180" s="1"/>
  <c r="I182"/>
  <c r="J182"/>
  <c r="K182" s="1"/>
  <c r="J39"/>
  <c r="K39" s="1"/>
  <c r="I39"/>
  <c r="J43"/>
  <c r="K43" s="1"/>
  <c r="I43"/>
  <c r="J45"/>
  <c r="K45" s="1"/>
  <c r="I45"/>
  <c r="J49"/>
  <c r="K49" s="1"/>
  <c r="I49"/>
  <c r="J53"/>
  <c r="K53" s="1"/>
  <c r="I53"/>
  <c r="J57"/>
  <c r="K57" s="1"/>
  <c r="I57"/>
  <c r="J61"/>
  <c r="K61" s="1"/>
  <c r="I61"/>
  <c r="J65"/>
  <c r="K65" s="1"/>
  <c r="I65"/>
  <c r="J69"/>
  <c r="K69" s="1"/>
  <c r="I69"/>
  <c r="I10"/>
  <c r="J10"/>
  <c r="K10" s="1"/>
  <c r="I16"/>
  <c r="J16"/>
  <c r="K16" s="1"/>
  <c r="J24"/>
  <c r="K24" s="1"/>
  <c r="I24"/>
  <c r="J30"/>
  <c r="K30" s="1"/>
  <c r="I30"/>
  <c r="J111"/>
  <c r="K111" s="1"/>
  <c r="I111"/>
  <c r="J115"/>
  <c r="K115" s="1"/>
  <c r="I115"/>
  <c r="J119"/>
  <c r="K119" s="1"/>
  <c r="I119"/>
  <c r="J123"/>
  <c r="K123" s="1"/>
  <c r="I123"/>
  <c r="J127"/>
  <c r="K127" s="1"/>
  <c r="I127"/>
  <c r="J140"/>
  <c r="K140" s="1"/>
  <c r="I140"/>
  <c r="J142"/>
  <c r="K142" s="1"/>
  <c r="I142"/>
  <c r="J151"/>
  <c r="K151" s="1"/>
  <c r="I151"/>
  <c r="J155"/>
  <c r="K155" s="1"/>
  <c r="I155"/>
  <c r="J159"/>
  <c r="K159" s="1"/>
  <c r="I159"/>
  <c r="J163"/>
  <c r="K163" s="1"/>
  <c r="I163"/>
  <c r="J165"/>
  <c r="K165" s="1"/>
  <c r="I165"/>
  <c r="J169"/>
  <c r="K169" s="1"/>
  <c r="I169"/>
  <c r="J171"/>
  <c r="K171" s="1"/>
  <c r="I171"/>
  <c r="J177"/>
  <c r="K177" s="1"/>
  <c r="I177"/>
  <c r="J181"/>
  <c r="K181" s="1"/>
  <c r="I181"/>
  <c r="L181" l="1"/>
  <c r="L53"/>
  <c r="L155"/>
  <c r="L177"/>
  <c r="L127"/>
  <c r="L159"/>
  <c r="L172"/>
  <c r="L132"/>
  <c r="M132" s="1"/>
  <c r="Q132" s="1"/>
  <c r="L55"/>
  <c r="L47"/>
  <c r="L43"/>
  <c r="L51"/>
  <c r="M51" s="1"/>
  <c r="Q51" s="1"/>
  <c r="L112"/>
  <c r="M112" s="1"/>
  <c r="Q112" s="1"/>
  <c r="L166"/>
  <c r="L150"/>
  <c r="M150" s="1"/>
  <c r="Q150" s="1"/>
  <c r="L122"/>
  <c r="M122" s="1"/>
  <c r="Q122" s="1"/>
  <c r="L124"/>
  <c r="M124" s="1"/>
  <c r="Q124" s="1"/>
  <c r="L83"/>
  <c r="M83" s="1"/>
  <c r="Q83" s="1"/>
  <c r="M55"/>
  <c r="Q55" s="1"/>
  <c r="L158"/>
  <c r="M158" s="1"/>
  <c r="Q158" s="1"/>
  <c r="M177"/>
  <c r="Q177" s="1"/>
  <c r="M159"/>
  <c r="Q159" s="1"/>
  <c r="M166"/>
  <c r="Q166" s="1"/>
  <c r="L129"/>
  <c r="M129" s="1"/>
  <c r="Q129" s="1"/>
  <c r="M155"/>
  <c r="Q155" s="1"/>
  <c r="L125"/>
  <c r="M125" s="1"/>
  <c r="Q125" s="1"/>
  <c r="M181"/>
  <c r="Q181" s="1"/>
  <c r="L49"/>
  <c r="M49" s="1"/>
  <c r="Q49" s="1"/>
  <c r="M53"/>
  <c r="Q53" s="1"/>
  <c r="L142"/>
  <c r="M142" s="1"/>
  <c r="Q142" s="1"/>
  <c r="L169"/>
  <c r="M169" s="1"/>
  <c r="Q169" s="1"/>
  <c r="L133"/>
  <c r="M133" s="1"/>
  <c r="Q133" s="1"/>
  <c r="L57"/>
  <c r="M57" s="1"/>
  <c r="Q57" s="1"/>
  <c r="L182"/>
  <c r="M182" s="1"/>
  <c r="Q182" s="1"/>
  <c r="M167"/>
  <c r="L151"/>
  <c r="M151" s="1"/>
  <c r="Q151" s="1"/>
  <c r="L163"/>
  <c r="M163" s="1"/>
  <c r="Q163" s="1"/>
  <c r="M172"/>
  <c r="Q172" s="1"/>
  <c r="L160"/>
  <c r="M160" s="1"/>
  <c r="Q160" s="1"/>
  <c r="L111"/>
  <c r="M111" s="1"/>
  <c r="Q111" s="1"/>
  <c r="L81"/>
  <c r="M81" s="1"/>
  <c r="Q81" s="1"/>
  <c r="L65"/>
  <c r="M65" s="1"/>
  <c r="Q65" s="1"/>
  <c r="M43"/>
  <c r="Q43" s="1"/>
  <c r="M47"/>
  <c r="Q47" s="1"/>
  <c r="L63"/>
  <c r="M63" s="1"/>
  <c r="Q63" s="1"/>
  <c r="L59"/>
  <c r="M59" s="1"/>
  <c r="Q59" s="1"/>
  <c r="L141"/>
  <c r="M141" s="1"/>
  <c r="Q141" s="1"/>
  <c r="M134"/>
  <c r="Q134" s="1"/>
  <c r="L131"/>
  <c r="M131" s="1"/>
  <c r="Q131" s="1"/>
  <c r="L178"/>
  <c r="M178" s="1"/>
  <c r="Q178" s="1"/>
  <c r="L171"/>
  <c r="M171" s="1"/>
  <c r="Q171" s="1"/>
  <c r="L156"/>
  <c r="M156" s="1"/>
  <c r="Q156" s="1"/>
  <c r="L113"/>
  <c r="M113" s="1"/>
  <c r="Q113" s="1"/>
  <c r="L174"/>
  <c r="M174" s="1"/>
  <c r="Q174" s="1"/>
  <c r="L164"/>
  <c r="M164" s="1"/>
  <c r="Q164" s="1"/>
  <c r="L139"/>
  <c r="M139" s="1"/>
  <c r="Q139" s="1"/>
  <c r="L140"/>
  <c r="M140" s="1"/>
  <c r="Q140" s="1"/>
  <c r="L138"/>
  <c r="M138" s="1"/>
  <c r="Q138" s="1"/>
  <c r="L168"/>
  <c r="M168" s="1"/>
  <c r="Q168" s="1"/>
  <c r="L123"/>
  <c r="M123" s="1"/>
  <c r="Q123" s="1"/>
  <c r="L130"/>
  <c r="M130" s="1"/>
  <c r="Q130" s="1"/>
  <c r="L126"/>
  <c r="M126" s="1"/>
  <c r="Q126" s="1"/>
  <c r="L114"/>
  <c r="M114" s="1"/>
  <c r="Q114" s="1"/>
  <c r="L80"/>
  <c r="M80" s="1"/>
  <c r="Q80" s="1"/>
  <c r="L67"/>
  <c r="M67" s="1"/>
  <c r="Q67" s="1"/>
  <c r="L116"/>
  <c r="M116" s="1"/>
  <c r="Q116" s="1"/>
  <c r="L128"/>
  <c r="M128" s="1"/>
  <c r="Q128" s="1"/>
  <c r="L61"/>
  <c r="M61" s="1"/>
  <c r="Q61" s="1"/>
  <c r="L135"/>
  <c r="M135" s="1"/>
  <c r="Q135" s="1"/>
  <c r="L165"/>
  <c r="M165" s="1"/>
  <c r="Q165" s="1"/>
  <c r="L69"/>
  <c r="M69" s="1"/>
  <c r="Q69" s="1"/>
  <c r="L118"/>
  <c r="M118" s="1"/>
  <c r="Q118" s="1"/>
  <c r="L179"/>
  <c r="M179" s="1"/>
  <c r="Q179" s="1"/>
  <c r="L154"/>
  <c r="M154" s="1"/>
  <c r="Q154" s="1"/>
  <c r="L119"/>
  <c r="M119" s="1"/>
  <c r="Q119" s="1"/>
  <c r="L10"/>
  <c r="M10" s="1"/>
  <c r="Q10" s="1"/>
  <c r="L41"/>
  <c r="M41" s="1"/>
  <c r="Q41" s="1"/>
  <c r="L39"/>
  <c r="M39" s="1"/>
  <c r="Q39" s="1"/>
  <c r="L30"/>
  <c r="M30" s="1"/>
  <c r="Q30" s="1"/>
  <c r="L20"/>
  <c r="M20" s="1"/>
  <c r="Q20" s="1"/>
  <c r="L24"/>
  <c r="M24" s="1"/>
  <c r="Q24" s="1"/>
  <c r="L28"/>
  <c r="M28" s="1"/>
  <c r="Q28" s="1"/>
  <c r="L16"/>
  <c r="M16" s="1"/>
  <c r="Q16" s="1"/>
  <c r="L12"/>
  <c r="M12" s="1"/>
  <c r="Q12" s="1"/>
  <c r="L71"/>
  <c r="M71" s="1"/>
  <c r="Q71" s="1"/>
  <c r="L45"/>
  <c r="M45" s="1"/>
  <c r="Q45" s="1"/>
  <c r="M56"/>
  <c r="Q56" s="1"/>
  <c r="L117"/>
  <c r="M117" s="1"/>
  <c r="Q117" s="1"/>
  <c r="L180"/>
  <c r="M180" s="1"/>
  <c r="Q180" s="1"/>
  <c r="L173"/>
  <c r="M173" s="1"/>
  <c r="Q173" s="1"/>
  <c r="M127"/>
  <c r="Q127" s="1"/>
  <c r="L115"/>
  <c r="M115" s="1"/>
  <c r="L82"/>
  <c r="M82" s="1"/>
  <c r="Q82" s="1"/>
  <c r="L79"/>
  <c r="M79" s="1"/>
  <c r="Q79" s="1"/>
  <c r="M48"/>
  <c r="Q48" s="1"/>
  <c r="M70"/>
  <c r="Q70" s="1"/>
  <c r="M40"/>
  <c r="Q40" s="1"/>
  <c r="M157"/>
  <c r="Q157" s="1"/>
  <c r="M44"/>
  <c r="Q44" s="1"/>
  <c r="M152"/>
  <c r="Q152" s="1"/>
  <c r="M52"/>
  <c r="Q52" s="1"/>
  <c r="M66"/>
  <c r="Q66" s="1"/>
  <c r="M62"/>
  <c r="Q62" s="1"/>
  <c r="M58"/>
  <c r="Q58" s="1"/>
  <c r="M54"/>
  <c r="Q54" s="1"/>
  <c r="M46"/>
  <c r="Q46" s="1"/>
  <c r="M50"/>
  <c r="Q50" s="1"/>
  <c r="Q167" l="1"/>
  <c r="Q115"/>
  <c r="O165" l="1"/>
  <c r="O151"/>
  <c r="O56"/>
  <c r="O159"/>
  <c r="O70"/>
  <c r="O66"/>
  <c r="O62"/>
  <c r="O54"/>
  <c r="O52"/>
  <c r="O50"/>
  <c r="O46"/>
  <c r="O71"/>
  <c r="O69"/>
  <c r="O67"/>
  <c r="O63"/>
  <c r="O61"/>
  <c r="O57"/>
  <c r="O55"/>
  <c r="O51"/>
  <c r="O49"/>
  <c r="O47"/>
  <c r="O45"/>
  <c r="O83"/>
  <c r="O68"/>
  <c r="O58"/>
  <c r="O155"/>
  <c r="O129"/>
  <c r="O119"/>
  <c r="O180"/>
  <c r="O59"/>
  <c r="O53"/>
  <c r="O178"/>
  <c r="O141"/>
  <c r="O135"/>
  <c r="O128"/>
  <c r="O64"/>
  <c r="O123"/>
  <c r="O65"/>
  <c r="O60"/>
  <c r="O111"/>
  <c r="O179"/>
  <c r="O171"/>
  <c r="O125"/>
  <c r="O79"/>
  <c r="O152"/>
  <c r="O133"/>
  <c r="O131"/>
  <c r="O124"/>
  <c r="O38" l="1"/>
  <c r="H38"/>
  <c r="G38"/>
  <c r="G9"/>
  <c r="O33" l="1"/>
  <c r="O16"/>
  <c r="O10"/>
  <c r="I38"/>
  <c r="J38"/>
  <c r="K38" s="1"/>
  <c r="H9"/>
  <c r="I9" s="1"/>
  <c r="L38" l="1"/>
  <c r="M38" s="1"/>
  <c r="Q38" s="1"/>
  <c r="J9"/>
  <c r="K9" s="1"/>
  <c r="L9" s="1"/>
  <c r="M9" l="1"/>
  <c r="Q9" s="1"/>
  <c r="O9" l="1"/>
</calcChain>
</file>

<file path=xl/sharedStrings.xml><?xml version="1.0" encoding="utf-8"?>
<sst xmlns="http://schemas.openxmlformats.org/spreadsheetml/2006/main" count="473" uniqueCount="308">
  <si>
    <t>Quarter No</t>
  </si>
  <si>
    <t>Name of the occupant</t>
  </si>
  <si>
    <t>Present Reading</t>
  </si>
  <si>
    <t>Previous reading</t>
  </si>
  <si>
    <t>P–35</t>
  </si>
  <si>
    <t>P–36</t>
  </si>
  <si>
    <t>P–37</t>
  </si>
  <si>
    <t>P–38</t>
  </si>
  <si>
    <t>P–39</t>
  </si>
  <si>
    <t>P–40</t>
  </si>
  <si>
    <t>P–41</t>
  </si>
  <si>
    <t>P–42</t>
  </si>
  <si>
    <t>P–43</t>
  </si>
  <si>
    <t>P–44</t>
  </si>
  <si>
    <t>P–45</t>
  </si>
  <si>
    <t>P–46</t>
  </si>
  <si>
    <t>P–47</t>
  </si>
  <si>
    <t>P–48</t>
  </si>
  <si>
    <t>P–49</t>
  </si>
  <si>
    <t>P–50</t>
  </si>
  <si>
    <t>P–51</t>
  </si>
  <si>
    <t>P–52</t>
  </si>
  <si>
    <t>P–53</t>
  </si>
  <si>
    <t>P–54</t>
  </si>
  <si>
    <t>P–55</t>
  </si>
  <si>
    <t>P–56</t>
  </si>
  <si>
    <t>P–57</t>
  </si>
  <si>
    <t>P–58</t>
  </si>
  <si>
    <t>Prof. D.K. Nayak</t>
  </si>
  <si>
    <t>Prof. Nirmalendu Saha</t>
  </si>
  <si>
    <t>Prof. T.T. Haokip</t>
  </si>
  <si>
    <t>Prof. B. Mishra</t>
  </si>
  <si>
    <t>Dr. Dinesh K. Choubey</t>
  </si>
  <si>
    <t>Prof. Uma Shankar</t>
  </si>
  <si>
    <t>Dr. Moon M. Mazumdar</t>
  </si>
  <si>
    <t>Dr. X. P. Mao</t>
  </si>
  <si>
    <t>Dr. Arvind Kr. Singh</t>
  </si>
  <si>
    <t>Prof. N.M. Panda</t>
  </si>
  <si>
    <t>Dr. D.K. Limbu</t>
  </si>
  <si>
    <t>Total unit Consumed</t>
  </si>
  <si>
    <t>Remaining Unit (-100)</t>
  </si>
  <si>
    <t>Remaining Unit (-200)</t>
  </si>
  <si>
    <t>Tariff:            1st 100 units :</t>
  </si>
  <si>
    <t xml:space="preserve">                             Rest units :</t>
  </si>
  <si>
    <t>Tariff:</t>
  </si>
  <si>
    <t>1st 100 units:</t>
  </si>
  <si>
    <t>2nd 100 units:</t>
  </si>
  <si>
    <t>Rest units:</t>
  </si>
  <si>
    <t>Monthly fixed charge:</t>
  </si>
  <si>
    <t xml:space="preserve"> Flat  Charge:</t>
  </si>
  <si>
    <t>Min. charge:</t>
  </si>
  <si>
    <t>Remarks</t>
  </si>
  <si>
    <t>Nil</t>
  </si>
  <si>
    <t>Net amount to be deducted (Rs)</t>
  </si>
  <si>
    <t>Total   Amt. (Rs)</t>
  </si>
  <si>
    <t>STATEMENT FOR ELECTRICITY CONSUMPTION CHARGES AT NEHU CAMPUSES</t>
  </si>
  <si>
    <t>REG</t>
  </si>
  <si>
    <t>Statement for the month of :</t>
  </si>
  <si>
    <t>Sub Total    (Rs)</t>
  </si>
  <si>
    <t>Prof. A.K.Yadav</t>
  </si>
  <si>
    <t>P–01</t>
  </si>
  <si>
    <t>P–02</t>
  </si>
  <si>
    <t>P–03</t>
  </si>
  <si>
    <t>P–04</t>
  </si>
  <si>
    <t>P–05</t>
  </si>
  <si>
    <t>Dr. P.K. Patra</t>
  </si>
  <si>
    <t>P–06</t>
  </si>
  <si>
    <t>P–07</t>
  </si>
  <si>
    <t>P–08</t>
  </si>
  <si>
    <t>P–09</t>
  </si>
  <si>
    <t>Dr.Subhash C. Arya</t>
  </si>
  <si>
    <t>P–10</t>
  </si>
  <si>
    <t>P–11</t>
  </si>
  <si>
    <t>Dr. S.K. Barik</t>
  </si>
  <si>
    <t>P–12</t>
  </si>
  <si>
    <t>Dr.(Mrs.) T. V. Lucy Zehol</t>
  </si>
  <si>
    <t>P–13</t>
  </si>
  <si>
    <t>P–14</t>
  </si>
  <si>
    <t>P–15</t>
  </si>
  <si>
    <t>P–16</t>
  </si>
  <si>
    <t>P–17</t>
  </si>
  <si>
    <t>P–18</t>
  </si>
  <si>
    <t>Dr.Utpal Kumar De</t>
  </si>
  <si>
    <t>P–19</t>
  </si>
  <si>
    <t>Dr. A.P. Pati</t>
  </si>
  <si>
    <t>P–20</t>
  </si>
  <si>
    <t>Dr. Moses M. Naga</t>
  </si>
  <si>
    <t>P–21</t>
  </si>
  <si>
    <t>P–23</t>
  </si>
  <si>
    <t>P–24</t>
  </si>
  <si>
    <t>P–25</t>
  </si>
  <si>
    <t>P–26</t>
  </si>
  <si>
    <t>P–27</t>
  </si>
  <si>
    <t>P–28</t>
  </si>
  <si>
    <t>P–29</t>
  </si>
  <si>
    <t>Dr. A.K. Chandra.</t>
  </si>
  <si>
    <t>P–30</t>
  </si>
  <si>
    <t>P–31</t>
  </si>
  <si>
    <t>P–32</t>
  </si>
  <si>
    <t>P–33</t>
  </si>
  <si>
    <t>Dr. Khaksang Debbarma</t>
  </si>
  <si>
    <t>P–34</t>
  </si>
  <si>
    <t>Vacant</t>
  </si>
  <si>
    <t>M–01</t>
  </si>
  <si>
    <t>Prof. B. Panda</t>
  </si>
  <si>
    <t>M–02</t>
  </si>
  <si>
    <t>Dr. H. Srikant</t>
  </si>
  <si>
    <t>M–03</t>
  </si>
  <si>
    <t>M–04</t>
  </si>
  <si>
    <t>M–05</t>
  </si>
  <si>
    <t>M–06</t>
  </si>
  <si>
    <t>Cons Type : DL ;             Qtr type: M ;  Load : 3.0 Kw.</t>
  </si>
  <si>
    <t>L–05</t>
  </si>
  <si>
    <t>L–06</t>
  </si>
  <si>
    <t>Dr. Shiva S. Chaturvedi</t>
  </si>
  <si>
    <t>L–07</t>
  </si>
  <si>
    <t>L–08</t>
  </si>
  <si>
    <t>Dr. M.P. Pandey</t>
  </si>
  <si>
    <t>L–09</t>
  </si>
  <si>
    <t>Dr. Mrs.) Kohili Das Biswas.</t>
  </si>
  <si>
    <t>L–10</t>
  </si>
  <si>
    <t>L–11</t>
  </si>
  <si>
    <t>L–12</t>
  </si>
  <si>
    <t>L–13</t>
  </si>
  <si>
    <t>Dr. Sivaprasad Mitra</t>
  </si>
  <si>
    <t>L–14</t>
  </si>
  <si>
    <t>Dr. B.P. Sahu</t>
  </si>
  <si>
    <t>L–15</t>
  </si>
  <si>
    <t>L–16</t>
  </si>
  <si>
    <t>L–17</t>
  </si>
  <si>
    <t>Dr. B.K. Mahapatra</t>
  </si>
  <si>
    <t>L–18</t>
  </si>
  <si>
    <t>L–19</t>
  </si>
  <si>
    <t>Dr. T.S. Basu Baul</t>
  </si>
  <si>
    <t>L–20</t>
  </si>
  <si>
    <t>Mr. A.Tiken Singh</t>
  </si>
  <si>
    <t>L–21</t>
  </si>
  <si>
    <t>L–22</t>
  </si>
  <si>
    <t>L–23</t>
  </si>
  <si>
    <t>Dr. K.C. Kabra</t>
  </si>
  <si>
    <t>L–24</t>
  </si>
  <si>
    <t>L–25</t>
  </si>
  <si>
    <t>L–26</t>
  </si>
  <si>
    <t>L–27</t>
  </si>
  <si>
    <t>Dr. Biswambhar Panda</t>
  </si>
  <si>
    <t>L–28</t>
  </si>
  <si>
    <t>L–29</t>
  </si>
  <si>
    <t>L–30</t>
  </si>
  <si>
    <t>Mr. R.S. Kharwanlang</t>
  </si>
  <si>
    <t>L–31</t>
  </si>
  <si>
    <t>L–32</t>
  </si>
  <si>
    <t>L–33</t>
  </si>
  <si>
    <t>Shri Ravi Kant Mishra</t>
  </si>
  <si>
    <t>L–34</t>
  </si>
  <si>
    <t>L–35</t>
  </si>
  <si>
    <t>L–36</t>
  </si>
  <si>
    <t>L–37</t>
  </si>
  <si>
    <t>Dr.(Ms) Queenbola Marak</t>
  </si>
  <si>
    <t>L–38</t>
  </si>
  <si>
    <t>L–39</t>
  </si>
  <si>
    <t>Dr. Ghanashyam Bez</t>
  </si>
  <si>
    <t>L–40</t>
  </si>
  <si>
    <t>Dr. Sanghita Dutta</t>
  </si>
  <si>
    <t>L–41</t>
  </si>
  <si>
    <t>L–42</t>
  </si>
  <si>
    <t>Dr. Sukalpa Bhattacharjee</t>
  </si>
  <si>
    <t>L–43</t>
  </si>
  <si>
    <t>L–44</t>
  </si>
  <si>
    <t xml:space="preserve">Dr. S.R. Hajong </t>
  </si>
  <si>
    <t>L–45</t>
  </si>
  <si>
    <t>L–46</t>
  </si>
  <si>
    <t>L–47</t>
  </si>
  <si>
    <t>L–48</t>
  </si>
  <si>
    <t>L–49</t>
  </si>
  <si>
    <t>L–50</t>
  </si>
  <si>
    <t>L–51</t>
  </si>
  <si>
    <t>L–52</t>
  </si>
  <si>
    <t>L–53</t>
  </si>
  <si>
    <t>Shri Rajkishur Mudoi</t>
  </si>
  <si>
    <t>L–54</t>
  </si>
  <si>
    <t>Dr.(Md.) Iftekhar Hussian</t>
  </si>
  <si>
    <t>L–55</t>
  </si>
  <si>
    <t>Dr.Shailendra Kumar Singh</t>
  </si>
  <si>
    <t>L–56</t>
  </si>
  <si>
    <t>Dr. Biplab Sarkar</t>
  </si>
  <si>
    <t>L–57</t>
  </si>
  <si>
    <t>L–58</t>
  </si>
  <si>
    <t>L–59</t>
  </si>
  <si>
    <t>L–60</t>
  </si>
  <si>
    <t>Dr. Arun Kumar Singh</t>
  </si>
  <si>
    <t>L–61</t>
  </si>
  <si>
    <t>Cons Type : DL ;             Qtr type: L ;  Load : 2.5Kw.</t>
  </si>
  <si>
    <t>Dr. (Ms.) Geetika Ranjan</t>
  </si>
  <si>
    <t>Mr. Timir S. Tripathy</t>
  </si>
  <si>
    <t xml:space="preserve">Dr. P. Hangsing </t>
  </si>
  <si>
    <t>Dr. L. Joy Prakash Singh</t>
  </si>
  <si>
    <t>Dr. B. Bhuyan</t>
  </si>
  <si>
    <t>Prof. Sunil Kumar De</t>
  </si>
  <si>
    <t>Dr. Chintamani Rout</t>
  </si>
  <si>
    <t>Dr. Rupaban Subadar</t>
  </si>
  <si>
    <t>Monthly min./ fixed charge</t>
  </si>
  <si>
    <t>Average min./Flat Charge</t>
  </si>
  <si>
    <t>Cons Type : DL ;    Qtr type: P ;                 Load : 3.5 Kw.</t>
  </si>
  <si>
    <t>Cons Type : DL ;    Qtr type: P ;         Load : 3.0 Kw.</t>
  </si>
  <si>
    <t xml:space="preserve"> 2nd 100 units:</t>
  </si>
  <si>
    <t>Adj.</t>
  </si>
  <si>
    <t>Dr. Arnab Kumar Maji</t>
  </si>
  <si>
    <t>P-22</t>
  </si>
  <si>
    <r>
      <t xml:space="preserve">Consumer Type : </t>
    </r>
    <r>
      <rPr>
        <b/>
        <sz val="11"/>
        <rFont val="Calibri"/>
        <family val="2"/>
      </rPr>
      <t xml:space="preserve">Domestic. </t>
    </r>
  </si>
  <si>
    <t>Dr. Amarta Kumar Pal</t>
  </si>
  <si>
    <t>Rate 1st Hundred unit @3.15</t>
  </si>
  <si>
    <t>Rate 2nd Hundred unit @3.75</t>
  </si>
  <si>
    <t>Rate Remaining unit @5.00</t>
  </si>
  <si>
    <t xml:space="preserve"> </t>
  </si>
  <si>
    <t>Mr. Juwesh Binong</t>
  </si>
  <si>
    <t>Dr. PR Chunglen sana</t>
  </si>
  <si>
    <t>Dr. Khwairakpam Amitab</t>
  </si>
  <si>
    <t>Dr. Munmun Majumdar</t>
  </si>
  <si>
    <t>Dr. Surya Bhan</t>
  </si>
  <si>
    <t>Prof. T.K. Chakraborty</t>
  </si>
  <si>
    <t>Mr. Shishir Tiwari</t>
  </si>
  <si>
    <t>Dr. Jyoti Mozika</t>
  </si>
  <si>
    <t>Dr. Pankaj Sarkar</t>
  </si>
  <si>
    <t>Dr. Sudipta Ghosh</t>
  </si>
  <si>
    <t xml:space="preserve">Adjustment if any (+/-)             </t>
  </si>
  <si>
    <t>Jaydeep Swarnakar</t>
  </si>
  <si>
    <t>Dr. S.K Dutta</t>
  </si>
  <si>
    <t>Dr. S Ravi Kumar</t>
  </si>
  <si>
    <t>Prof. B. Roy</t>
  </si>
  <si>
    <t>Dr. Alok Singh</t>
  </si>
  <si>
    <t>G. Kr. Mourya</t>
  </si>
  <si>
    <t>Dr. Amitabha Nath</t>
  </si>
  <si>
    <t>Dr. Jyoti Narayan</t>
  </si>
  <si>
    <t>Prof. S.K Dixit</t>
  </si>
  <si>
    <t>Dr. Nitin Sahai.</t>
  </si>
  <si>
    <t>Mr. Manmit Saikia</t>
  </si>
  <si>
    <t>N.Shadani Devi</t>
  </si>
  <si>
    <t>Dr. Kamaljit Chirom</t>
  </si>
  <si>
    <r>
      <t xml:space="preserve">Monthly fixed / minimum charge : </t>
    </r>
    <r>
      <rPr>
        <b/>
        <sz val="11"/>
        <rFont val="Calibri"/>
        <family val="2"/>
      </rPr>
      <t>Rs. 80/Kw.</t>
    </r>
  </si>
  <si>
    <t>Dr. Srimoyee Ghosh</t>
  </si>
  <si>
    <t>Quarter locked.</t>
  </si>
  <si>
    <t>Mrs. Sangita Neog</t>
  </si>
  <si>
    <t>Mr. Mritunjoy Mahato</t>
  </si>
  <si>
    <t>Individual bill is served.</t>
  </si>
  <si>
    <t>Dr. Hitendra Kumar Mishra</t>
  </si>
  <si>
    <t>Cons Type : DL ;           Qtr type: Warden   Load : 2.5Kw.</t>
  </si>
  <si>
    <t>WH-1</t>
  </si>
  <si>
    <t>WH-2</t>
  </si>
  <si>
    <t>Dr .(Mrs.) Meera Ch. Das</t>
  </si>
  <si>
    <t>WH-3</t>
  </si>
  <si>
    <t>WH-4</t>
  </si>
  <si>
    <t>WH-5</t>
  </si>
  <si>
    <t>WH-6</t>
  </si>
  <si>
    <t>Dr. Vandana.</t>
  </si>
  <si>
    <t>WH-7</t>
  </si>
  <si>
    <t>Miss Neha Chaurasia</t>
  </si>
  <si>
    <t>WH-8</t>
  </si>
  <si>
    <t>WH-9</t>
  </si>
  <si>
    <t>Dr. Subrata Purkayastha</t>
  </si>
  <si>
    <t>WH-10</t>
  </si>
  <si>
    <t>WH-11</t>
  </si>
  <si>
    <t>WH-14</t>
  </si>
  <si>
    <t>WH-15</t>
  </si>
  <si>
    <t>Dr. Debdatta Kandar</t>
  </si>
  <si>
    <t>WH-16</t>
  </si>
  <si>
    <t>WH-17</t>
  </si>
  <si>
    <t>Dr. A.U. Sharma</t>
  </si>
  <si>
    <t>WH-18</t>
  </si>
  <si>
    <t>WH-19</t>
  </si>
  <si>
    <t>Dr. Snehadrinarayan Khatua</t>
  </si>
  <si>
    <t>WH-20</t>
  </si>
  <si>
    <t>WH-21</t>
  </si>
  <si>
    <t>WH-22</t>
  </si>
  <si>
    <t>Dr. Sirsendu .S. Ray</t>
  </si>
  <si>
    <t>Dr. D.P.S. Negi</t>
  </si>
  <si>
    <t>Dr. Bhanita Das</t>
  </si>
  <si>
    <t>Dr. Chandrakanta</t>
  </si>
  <si>
    <t>WH-23</t>
  </si>
  <si>
    <t>WH-24</t>
  </si>
  <si>
    <t>Dr. Rumi Rajbongshi</t>
  </si>
  <si>
    <t>Dr. Shruti Shukla</t>
  </si>
  <si>
    <t>Dr. M. Velusamy</t>
  </si>
  <si>
    <t>Dr. Satya Prakash Pati</t>
  </si>
  <si>
    <t>Prof. Santosh Kumar</t>
  </si>
  <si>
    <t>Dr. Dinesh Bhatia</t>
  </si>
  <si>
    <t>Mr. Asif Ahmed</t>
  </si>
  <si>
    <t>Dr. Bharat Prasad Tripathy(Retd)</t>
  </si>
  <si>
    <t>Dr. Setolu Tunyi</t>
  </si>
  <si>
    <t>Dr. Punit Gautam</t>
  </si>
  <si>
    <r>
      <t xml:space="preserve">Mr. Sufal Das         </t>
    </r>
    <r>
      <rPr>
        <b/>
        <sz val="10"/>
        <rFont val="Calibri"/>
        <family val="2"/>
      </rPr>
      <t>(50%)</t>
    </r>
  </si>
  <si>
    <t>Rimi Nath</t>
  </si>
  <si>
    <t>Quarter locked</t>
  </si>
  <si>
    <t>Dr. Vivek Pachpande</t>
  </si>
  <si>
    <t>Dr. Hijam Liza Dallo Rihmo</t>
  </si>
  <si>
    <t>Prof. Jyotirmoy Prodhani</t>
  </si>
  <si>
    <t>Dr. Sharad Kumar Kulshreshta</t>
  </si>
  <si>
    <t>M. Gogoi</t>
  </si>
  <si>
    <t>Dr. L. Robindro Singh</t>
  </si>
  <si>
    <t>Dr. Sabyasachi Mondal</t>
  </si>
  <si>
    <t>Dr. Vinit Kumar Chaubey</t>
  </si>
  <si>
    <t>March 2025</t>
  </si>
  <si>
    <t>Dr. Abhishek Ghosh</t>
  </si>
  <si>
    <t>Dr. Harish Shukla</t>
  </si>
  <si>
    <t>Dr. Arvind Kumar</t>
  </si>
  <si>
    <t>Dr. Rajesh Kumar Sharma</t>
  </si>
  <si>
    <t>Dr. Yusuf Khan</t>
  </si>
  <si>
    <t>S. Katua</t>
  </si>
  <si>
    <t>Amt. to be adjusted.</t>
  </si>
</sst>
</file>

<file path=xl/styles.xml><?xml version="1.0" encoding="utf-8"?>
<styleSheet xmlns="http://schemas.openxmlformats.org/spreadsheetml/2006/main">
  <numFmts count="3">
    <numFmt numFmtId="164" formatCode="&quot;Rs.&quot;\ #,##0.00;[Red]&quot;Rs.&quot;\ \-#,##0.00"/>
    <numFmt numFmtId="165" formatCode="0.00;[Red]0.00"/>
    <numFmt numFmtId="166" formatCode="0;[Red]0"/>
  </numFmts>
  <fonts count="37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0"/>
      <color theme="0"/>
      <name val="Calibri"/>
      <family val="2"/>
    </font>
    <font>
      <sz val="11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1"/>
      <color rgb="FF0070C0"/>
      <name val="Calibri"/>
      <family val="2"/>
    </font>
    <font>
      <sz val="8"/>
      <color rgb="FF0070C0"/>
      <name val="Calibri"/>
      <family val="2"/>
    </font>
    <font>
      <b/>
      <sz val="8"/>
      <color rgb="FF0070C0"/>
      <name val="Calibri"/>
      <family val="2"/>
    </font>
    <font>
      <b/>
      <sz val="11"/>
      <color rgb="FF0070C0"/>
      <name val="Calibri"/>
      <family val="2"/>
      <scheme val="minor"/>
    </font>
    <font>
      <b/>
      <u/>
      <sz val="11"/>
      <name val="Calibri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u/>
      <sz val="14"/>
      <name val="Calibri"/>
      <family val="2"/>
    </font>
    <font>
      <b/>
      <u/>
      <sz val="14"/>
      <name val="Calibri"/>
      <family val="2"/>
    </font>
    <font>
      <sz val="14"/>
      <name val="Calibri"/>
      <family val="2"/>
    </font>
    <font>
      <b/>
      <sz val="8"/>
      <name val="Calibri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</font>
    <font>
      <sz val="11"/>
      <color rgb="FF00A44A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0"/>
      <name val="Calibri"/>
      <family val="2"/>
    </font>
    <font>
      <b/>
      <sz val="11"/>
      <color theme="0"/>
      <name val="Calibri"/>
      <family val="2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ash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</borders>
  <cellStyleXfs count="1">
    <xf numFmtId="0" fontId="0" fillId="0" borderId="0"/>
  </cellStyleXfs>
  <cellXfs count="225">
    <xf numFmtId="0" fontId="0" fillId="0" borderId="0" xfId="0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5" fillId="0" borderId="0" xfId="0" applyFont="1"/>
    <xf numFmtId="2" fontId="1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165" fontId="1" fillId="0" borderId="0" xfId="0" applyNumberFormat="1" applyFont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  <protection hidden="1"/>
    </xf>
    <xf numFmtId="165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/>
    <xf numFmtId="0" fontId="12" fillId="3" borderId="0" xfId="0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12" fillId="3" borderId="5" xfId="0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12" fillId="3" borderId="6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12" fillId="3" borderId="4" xfId="0" applyFont="1" applyFill="1" applyBorder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0" fontId="9" fillId="3" borderId="6" xfId="0" applyFont="1" applyFill="1" applyBorder="1" applyAlignment="1" applyProtection="1">
      <alignment horizontal="center" vertical="center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5" fillId="3" borderId="9" xfId="0" applyFont="1" applyFill="1" applyBorder="1" applyAlignment="1" applyProtection="1">
      <alignment horizontal="center" vertical="center"/>
      <protection hidden="1"/>
    </xf>
    <xf numFmtId="0" fontId="2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  <protection hidden="1"/>
    </xf>
    <xf numFmtId="165" fontId="9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0" fontId="28" fillId="3" borderId="0" xfId="0" applyFont="1" applyFill="1" applyBorder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0" fontId="0" fillId="0" borderId="0" xfId="0" applyProtection="1"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 wrapText="1"/>
      <protection hidden="1"/>
    </xf>
    <xf numFmtId="0" fontId="1" fillId="0" borderId="0" xfId="0" applyFont="1" applyFill="1" applyAlignment="1" applyProtection="1">
      <alignment vertical="center"/>
      <protection hidden="1"/>
    </xf>
    <xf numFmtId="164" fontId="4" fillId="0" borderId="0" xfId="0" applyNumberFormat="1" applyFont="1" applyAlignment="1" applyProtection="1">
      <alignment horizontal="left"/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165" fontId="20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left" vertical="center"/>
      <protection hidden="1"/>
    </xf>
    <xf numFmtId="164" fontId="1" fillId="0" borderId="0" xfId="0" applyNumberFormat="1" applyFont="1" applyFill="1" applyAlignment="1" applyProtection="1">
      <alignment horizontal="left" vertical="center"/>
      <protection hidden="1"/>
    </xf>
    <xf numFmtId="2" fontId="1" fillId="0" borderId="0" xfId="0" applyNumberFormat="1" applyFont="1" applyFill="1" applyAlignment="1" applyProtection="1">
      <alignment horizontal="center" vertical="center" wrapText="1"/>
      <protection hidden="1"/>
    </xf>
    <xf numFmtId="0" fontId="18" fillId="0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0" fontId="21" fillId="0" borderId="0" xfId="0" applyFont="1" applyProtection="1">
      <protection hidden="1"/>
    </xf>
    <xf numFmtId="49" fontId="22" fillId="0" borderId="0" xfId="0" applyNumberFormat="1" applyFont="1" applyAlignment="1" applyProtection="1">
      <alignment horizontal="center"/>
      <protection hidden="1"/>
    </xf>
    <xf numFmtId="49" fontId="22" fillId="0" borderId="0" xfId="0" applyNumberFormat="1" applyFont="1" applyFill="1" applyBorder="1" applyAlignment="1" applyProtection="1">
      <alignment vertical="center" wrapText="1"/>
      <protection hidden="1"/>
    </xf>
    <xf numFmtId="0" fontId="22" fillId="0" borderId="0" xfId="0" applyFont="1" applyFill="1" applyAlignment="1" applyProtection="1">
      <alignment horizontal="left" vertical="center" wrapText="1"/>
      <protection hidden="1"/>
    </xf>
    <xf numFmtId="0" fontId="23" fillId="0" borderId="0" xfId="0" applyFont="1" applyAlignment="1" applyProtection="1">
      <alignment wrapText="1"/>
      <protection hidden="1"/>
    </xf>
    <xf numFmtId="49" fontId="22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Border="1" applyAlignment="1" applyProtection="1">
      <alignment vertical="center" wrapText="1"/>
      <protection hidden="1"/>
    </xf>
    <xf numFmtId="0" fontId="24" fillId="3" borderId="1" xfId="0" applyFont="1" applyFill="1" applyBorder="1" applyAlignment="1" applyProtection="1">
      <alignment horizontal="center" vertical="center"/>
      <protection hidden="1"/>
    </xf>
    <xf numFmtId="0" fontId="24" fillId="3" borderId="1" xfId="0" applyFont="1" applyFill="1" applyBorder="1" applyAlignment="1" applyProtection="1">
      <alignment horizontal="center" vertical="center" wrapText="1"/>
      <protection hidden="1"/>
    </xf>
    <xf numFmtId="0" fontId="16" fillId="2" borderId="0" xfId="0" applyFont="1" applyFill="1" applyBorder="1" applyAlignment="1" applyProtection="1">
      <alignment horizontal="center" vertical="center" wrapText="1"/>
      <protection hidden="1"/>
    </xf>
    <xf numFmtId="0" fontId="35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 wrapText="1"/>
      <protection hidden="1"/>
    </xf>
    <xf numFmtId="0" fontId="10" fillId="0" borderId="0" xfId="0" applyFont="1" applyFill="1" applyAlignment="1" applyProtection="1">
      <alignment vertical="center" wrapText="1"/>
      <protection hidden="1"/>
    </xf>
    <xf numFmtId="0" fontId="19" fillId="0" borderId="0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165" fontId="5" fillId="0" borderId="8" xfId="0" applyNumberFormat="1" applyFont="1" applyBorder="1" applyAlignment="1" applyProtection="1">
      <alignment horizontal="center" vertical="center"/>
      <protection hidden="1"/>
    </xf>
    <xf numFmtId="165" fontId="5" fillId="3" borderId="8" xfId="0" applyNumberFormat="1" applyFont="1" applyFill="1" applyBorder="1" applyAlignment="1" applyProtection="1">
      <alignment horizontal="center" vertical="center"/>
      <protection hidden="1"/>
    </xf>
    <xf numFmtId="165" fontId="5" fillId="0" borderId="2" xfId="0" applyNumberFormat="1" applyFont="1" applyBorder="1" applyAlignment="1" applyProtection="1">
      <alignment horizontal="center" vertical="center"/>
      <protection hidden="1"/>
    </xf>
    <xf numFmtId="165" fontId="1" fillId="0" borderId="8" xfId="0" applyNumberFormat="1" applyFont="1" applyBorder="1" applyAlignment="1" applyProtection="1">
      <alignment horizontal="center" vertical="center"/>
      <protection hidden="1"/>
    </xf>
    <xf numFmtId="165" fontId="3" fillId="0" borderId="8" xfId="0" applyNumberFormat="1" applyFont="1" applyBorder="1" applyAlignment="1" applyProtection="1">
      <alignment horizontal="center" vertical="center"/>
      <protection hidden="1"/>
    </xf>
    <xf numFmtId="165" fontId="31" fillId="0" borderId="0" xfId="0" applyNumberFormat="1" applyFont="1" applyBorder="1" applyAlignment="1" applyProtection="1">
      <alignment horizontal="left" vertical="center"/>
      <protection hidden="1"/>
    </xf>
    <xf numFmtId="0" fontId="10" fillId="0" borderId="0" xfId="0" applyFont="1" applyFill="1" applyAlignment="1" applyProtection="1">
      <alignment vertical="center"/>
      <protection hidden="1"/>
    </xf>
    <xf numFmtId="2" fontId="10" fillId="0" borderId="0" xfId="0" applyNumberFormat="1" applyFont="1" applyFill="1" applyAlignment="1" applyProtection="1">
      <alignment horizontal="center" vertical="center"/>
      <protection hidden="1"/>
    </xf>
    <xf numFmtId="2" fontId="10" fillId="0" borderId="0" xfId="0" applyNumberFormat="1" applyFont="1" applyFill="1" applyAlignment="1" applyProtection="1">
      <alignment horizontal="center" vertical="center" wrapText="1"/>
      <protection hidden="1"/>
    </xf>
    <xf numFmtId="0" fontId="19" fillId="0" borderId="0" xfId="0" applyFont="1" applyBorder="1" applyAlignment="1" applyProtection="1">
      <alignment horizontal="center" wrapText="1"/>
      <protection hidden="1"/>
    </xf>
    <xf numFmtId="0" fontId="5" fillId="0" borderId="3" xfId="0" applyFont="1" applyBorder="1" applyProtection="1"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165" fontId="5" fillId="0" borderId="3" xfId="0" applyNumberFormat="1" applyFont="1" applyBorder="1" applyAlignment="1" applyProtection="1">
      <alignment horizontal="center" vertical="center"/>
      <protection hidden="1"/>
    </xf>
    <xf numFmtId="165" fontId="5" fillId="3" borderId="3" xfId="0" applyNumberFormat="1" applyFont="1" applyFill="1" applyBorder="1" applyAlignment="1" applyProtection="1">
      <alignment horizontal="center" vertical="center"/>
      <protection hidden="1"/>
    </xf>
    <xf numFmtId="165" fontId="1" fillId="0" borderId="3" xfId="0" applyNumberFormat="1" applyFont="1" applyBorder="1" applyAlignment="1" applyProtection="1">
      <alignment horizontal="center" vertical="center"/>
      <protection hidden="1"/>
    </xf>
    <xf numFmtId="165" fontId="9" fillId="0" borderId="3" xfId="0" applyNumberFormat="1" applyFont="1" applyBorder="1" applyAlignment="1" applyProtection="1">
      <alignment horizontal="center" vertical="center"/>
      <protection hidden="1"/>
    </xf>
    <xf numFmtId="165" fontId="24" fillId="0" borderId="3" xfId="0" applyNumberFormat="1" applyFont="1" applyBorder="1" applyAlignment="1" applyProtection="1">
      <alignment horizontal="center" vertical="center"/>
      <protection hidden="1"/>
    </xf>
    <xf numFmtId="165" fontId="12" fillId="0" borderId="0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vertical="center" wrapText="1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165" fontId="3" fillId="0" borderId="3" xfId="0" applyNumberFormat="1" applyFont="1" applyBorder="1" applyAlignment="1" applyProtection="1">
      <alignment horizontal="center" vertical="center"/>
      <protection hidden="1"/>
    </xf>
    <xf numFmtId="2" fontId="10" fillId="0" borderId="0" xfId="0" applyNumberFormat="1" applyFont="1" applyFill="1" applyAlignment="1" applyProtection="1">
      <alignment vertical="center"/>
      <protection hidden="1"/>
    </xf>
    <xf numFmtId="165" fontId="3" fillId="0" borderId="5" xfId="0" applyNumberFormat="1" applyFont="1" applyBorder="1" applyAlignment="1" applyProtection="1">
      <alignment horizontal="center" vertical="center"/>
      <protection hidden="1"/>
    </xf>
    <xf numFmtId="0" fontId="1" fillId="0" borderId="3" xfId="0" applyFont="1" applyBorder="1" applyProtection="1"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165" fontId="9" fillId="3" borderId="3" xfId="0" applyNumberFormat="1" applyFont="1" applyFill="1" applyBorder="1" applyAlignment="1" applyProtection="1">
      <alignment horizontal="center" vertical="center"/>
      <protection hidden="1"/>
    </xf>
    <xf numFmtId="165" fontId="10" fillId="0" borderId="3" xfId="0" applyNumberFormat="1" applyFont="1" applyBorder="1" applyAlignment="1" applyProtection="1">
      <alignment horizontal="center" vertical="center"/>
      <protection hidden="1"/>
    </xf>
    <xf numFmtId="165" fontId="30" fillId="0" borderId="0" xfId="0" applyNumberFormat="1" applyFont="1" applyBorder="1" applyAlignment="1" applyProtection="1">
      <alignment horizontal="left" vertical="center"/>
      <protection hidden="1"/>
    </xf>
    <xf numFmtId="0" fontId="5" fillId="0" borderId="6" xfId="0" applyFont="1" applyFill="1" applyBorder="1" applyProtection="1">
      <protection hidden="1"/>
    </xf>
    <xf numFmtId="166" fontId="12" fillId="0" borderId="0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165" fontId="9" fillId="0" borderId="5" xfId="0" applyNumberFormat="1" applyFont="1" applyBorder="1" applyAlignment="1" applyProtection="1">
      <alignment horizontal="center" vertical="center"/>
      <protection hidden="1"/>
    </xf>
    <xf numFmtId="165" fontId="9" fillId="3" borderId="5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wrapText="1"/>
      <protection hidden="1"/>
    </xf>
    <xf numFmtId="0" fontId="12" fillId="0" borderId="0" xfId="0" applyFont="1" applyFill="1" applyBorder="1" applyProtection="1"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165" fontId="12" fillId="3" borderId="0" xfId="0" applyNumberFormat="1" applyFont="1" applyFill="1" applyBorder="1" applyAlignment="1" applyProtection="1">
      <alignment horizontal="center" vertical="center"/>
      <protection hidden="1"/>
    </xf>
    <xf numFmtId="165" fontId="1" fillId="0" borderId="9" xfId="0" applyNumberFormat="1" applyFont="1" applyBorder="1" applyAlignment="1" applyProtection="1">
      <alignment horizontal="center" vertical="center"/>
      <protection hidden="1"/>
    </xf>
    <xf numFmtId="165" fontId="12" fillId="0" borderId="9" xfId="0" applyNumberFormat="1" applyFont="1" applyBorder="1" applyAlignment="1" applyProtection="1">
      <alignment horizontal="center" vertical="center"/>
      <protection hidden="1"/>
    </xf>
    <xf numFmtId="165" fontId="15" fillId="0" borderId="0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Fill="1" applyBorder="1" applyProtection="1"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165" fontId="14" fillId="0" borderId="0" xfId="0" applyNumberFormat="1" applyFont="1" applyBorder="1" applyAlignment="1" applyProtection="1">
      <alignment horizontal="center" vertical="center"/>
      <protection hidden="1"/>
    </xf>
    <xf numFmtId="165" fontId="17" fillId="0" borderId="0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Border="1" applyProtection="1">
      <protection hidden="1"/>
    </xf>
    <xf numFmtId="0" fontId="17" fillId="0" borderId="0" xfId="0" applyFont="1" applyBorder="1" applyProtection="1">
      <protection hidden="1"/>
    </xf>
    <xf numFmtId="0" fontId="9" fillId="0" borderId="0" xfId="0" applyFont="1" applyProtection="1">
      <protection hidden="1"/>
    </xf>
    <xf numFmtId="0" fontId="19" fillId="0" borderId="0" xfId="0" applyFont="1" applyBorder="1" applyAlignment="1" applyProtection="1">
      <alignment vertical="center" wrapText="1"/>
      <protection hidden="1"/>
    </xf>
    <xf numFmtId="0" fontId="31" fillId="0" borderId="0" xfId="0" applyFont="1" applyProtection="1">
      <protection hidden="1"/>
    </xf>
    <xf numFmtId="0" fontId="1" fillId="0" borderId="3" xfId="0" applyFont="1" applyBorder="1" applyAlignment="1" applyProtection="1">
      <alignment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165" fontId="5" fillId="0" borderId="4" xfId="0" applyNumberFormat="1" applyFont="1" applyBorder="1" applyAlignment="1" applyProtection="1">
      <alignment horizontal="center" vertical="center"/>
      <protection hidden="1"/>
    </xf>
    <xf numFmtId="165" fontId="5" fillId="3" borderId="4" xfId="0" applyNumberFormat="1" applyFont="1" applyFill="1" applyBorder="1" applyAlignment="1" applyProtection="1">
      <alignment horizontal="center" vertical="center"/>
      <protection hidden="1"/>
    </xf>
    <xf numFmtId="165" fontId="1" fillId="0" borderId="4" xfId="0" applyNumberFormat="1" applyFont="1" applyBorder="1" applyAlignment="1" applyProtection="1">
      <alignment horizontal="center" vertical="center"/>
      <protection hidden="1"/>
    </xf>
    <xf numFmtId="0" fontId="29" fillId="0" borderId="10" xfId="0" applyFont="1" applyBorder="1" applyAlignment="1" applyProtection="1">
      <alignment wrapText="1"/>
      <protection hidden="1"/>
    </xf>
    <xf numFmtId="0" fontId="36" fillId="0" borderId="0" xfId="0" applyFont="1" applyBorder="1" applyAlignment="1" applyProtection="1">
      <alignment wrapText="1"/>
      <protection hidden="1"/>
    </xf>
    <xf numFmtId="0" fontId="30" fillId="0" borderId="0" xfId="0" applyFont="1" applyProtection="1">
      <protection hidden="1"/>
    </xf>
    <xf numFmtId="0" fontId="1" fillId="0" borderId="4" xfId="0" applyFont="1" applyBorder="1" applyAlignment="1" applyProtection="1">
      <alignment horizontal="left" vertical="center"/>
      <protection hidden="1"/>
    </xf>
    <xf numFmtId="0" fontId="33" fillId="0" borderId="0" xfId="0" applyFont="1" applyProtection="1">
      <protection hidden="1"/>
    </xf>
    <xf numFmtId="0" fontId="5" fillId="0" borderId="3" xfId="0" applyFont="1" applyBorder="1" applyAlignment="1" applyProtection="1">
      <alignment wrapText="1"/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165" fontId="5" fillId="0" borderId="0" xfId="0" applyNumberFormat="1" applyFont="1" applyBorder="1" applyAlignment="1" applyProtection="1">
      <alignment horizontal="center" vertical="center"/>
      <protection hidden="1"/>
    </xf>
    <xf numFmtId="165" fontId="5" fillId="3" borderId="0" xfId="0" applyNumberFormat="1" applyFont="1" applyFill="1" applyBorder="1" applyAlignment="1" applyProtection="1">
      <alignment horizontal="center" vertical="center"/>
      <protection hidden="1"/>
    </xf>
    <xf numFmtId="165" fontId="1" fillId="0" borderId="0" xfId="0" applyNumberFormat="1" applyFont="1" applyBorder="1" applyAlignment="1" applyProtection="1">
      <alignment horizontal="center" vertical="center"/>
      <protection hidden="1"/>
    </xf>
    <xf numFmtId="165" fontId="3" fillId="0" borderId="0" xfId="0" applyNumberFormat="1" applyFont="1" applyBorder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Protection="1"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165" fontId="3" fillId="0" borderId="4" xfId="0" applyNumberFormat="1" applyFont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Protection="1"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165" fontId="5" fillId="0" borderId="6" xfId="0" applyNumberFormat="1" applyFont="1" applyBorder="1" applyAlignment="1" applyProtection="1">
      <alignment horizontal="center" vertical="center"/>
      <protection hidden="1"/>
    </xf>
    <xf numFmtId="165" fontId="5" fillId="3" borderId="6" xfId="0" applyNumberFormat="1" applyFont="1" applyFill="1" applyBorder="1" applyAlignment="1" applyProtection="1">
      <alignment horizontal="center" vertical="center"/>
      <protection hidden="1"/>
    </xf>
    <xf numFmtId="165" fontId="1" fillId="0" borderId="6" xfId="0" applyNumberFormat="1" applyFont="1" applyBorder="1" applyAlignment="1" applyProtection="1">
      <alignment horizontal="center" vertical="center"/>
      <protection hidden="1"/>
    </xf>
    <xf numFmtId="165" fontId="3" fillId="0" borderId="6" xfId="0" applyNumberFormat="1" applyFont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5" fontId="5" fillId="0" borderId="5" xfId="0" applyNumberFormat="1" applyFont="1" applyBorder="1" applyAlignment="1" applyProtection="1">
      <alignment horizontal="center" vertical="center"/>
      <protection hidden="1"/>
    </xf>
    <xf numFmtId="165" fontId="5" fillId="3" borderId="5" xfId="0" applyNumberFormat="1" applyFont="1" applyFill="1" applyBorder="1" applyAlignment="1" applyProtection="1">
      <alignment horizontal="center" vertical="center"/>
      <protection hidden="1"/>
    </xf>
    <xf numFmtId="165" fontId="1" fillId="0" borderId="5" xfId="0" applyNumberFormat="1" applyFont="1" applyBorder="1" applyAlignment="1" applyProtection="1">
      <alignment horizontal="center" vertical="center"/>
      <protection hidden="1"/>
    </xf>
    <xf numFmtId="0" fontId="11" fillId="3" borderId="4" xfId="0" applyFont="1" applyFill="1" applyBorder="1" applyAlignment="1" applyProtection="1">
      <alignment horizontal="center" vertical="center"/>
      <protection hidden="1"/>
    </xf>
    <xf numFmtId="165" fontId="9" fillId="0" borderId="4" xfId="0" applyNumberFormat="1" applyFont="1" applyBorder="1" applyAlignment="1" applyProtection="1">
      <alignment horizontal="center" vertical="center"/>
      <protection hidden="1"/>
    </xf>
    <xf numFmtId="165" fontId="9" fillId="3" borderId="4" xfId="0" applyNumberFormat="1" applyFont="1" applyFill="1" applyBorder="1" applyAlignment="1" applyProtection="1">
      <alignment horizontal="center" vertical="center"/>
      <protection hidden="1"/>
    </xf>
    <xf numFmtId="165" fontId="10" fillId="0" borderId="4" xfId="0" applyNumberFormat="1" applyFont="1" applyBorder="1" applyAlignment="1" applyProtection="1">
      <alignment horizontal="center" vertical="center"/>
      <protection hidden="1"/>
    </xf>
    <xf numFmtId="0" fontId="32" fillId="0" borderId="0" xfId="0" applyFont="1" applyProtection="1"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165" fontId="9" fillId="0" borderId="6" xfId="0" applyNumberFormat="1" applyFont="1" applyBorder="1" applyAlignment="1" applyProtection="1">
      <alignment horizontal="center" vertical="center"/>
      <protection hidden="1"/>
    </xf>
    <xf numFmtId="165" fontId="9" fillId="3" borderId="6" xfId="0" applyNumberFormat="1" applyFont="1" applyFill="1" applyBorder="1" applyAlignment="1" applyProtection="1">
      <alignment horizontal="center" vertical="center"/>
      <protection hidden="1"/>
    </xf>
    <xf numFmtId="165" fontId="10" fillId="0" borderId="6" xfId="0" applyNumberFormat="1" applyFont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165" fontId="10" fillId="0" borderId="5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Border="1" applyProtection="1"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25" fillId="0" borderId="0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28" fillId="0" borderId="0" xfId="0" applyFont="1" applyBorder="1" applyAlignment="1" applyProtection="1">
      <alignment horizontal="center" vertical="center"/>
      <protection hidden="1"/>
    </xf>
    <xf numFmtId="165" fontId="28" fillId="0" borderId="0" xfId="0" applyNumberFormat="1" applyFont="1" applyBorder="1" applyAlignment="1" applyProtection="1">
      <alignment horizontal="center" vertical="center"/>
      <protection hidden="1"/>
    </xf>
    <xf numFmtId="165" fontId="28" fillId="3" borderId="0" xfId="0" applyNumberFormat="1" applyFont="1" applyFill="1" applyBorder="1" applyAlignment="1" applyProtection="1">
      <alignment horizontal="center" vertical="center"/>
      <protection hidden="1"/>
    </xf>
    <xf numFmtId="0" fontId="25" fillId="0" borderId="7" xfId="0" applyFont="1" applyBorder="1" applyAlignment="1" applyProtection="1">
      <alignment horizontal="center" vertical="center" wrapText="1"/>
      <protection hidden="1"/>
    </xf>
    <xf numFmtId="0" fontId="27" fillId="0" borderId="3" xfId="0" applyFont="1" applyBorder="1" applyProtection="1">
      <protection hidden="1"/>
    </xf>
    <xf numFmtId="0" fontId="27" fillId="2" borderId="3" xfId="0" applyFont="1" applyFill="1" applyBorder="1" applyAlignment="1" applyProtection="1">
      <alignment horizontal="center" vertical="center"/>
      <protection hidden="1"/>
    </xf>
    <xf numFmtId="165" fontId="5" fillId="3" borderId="9" xfId="0" applyNumberFormat="1" applyFont="1" applyFill="1" applyBorder="1" applyAlignment="1" applyProtection="1">
      <alignment horizontal="center" vertical="center"/>
      <protection hidden="1"/>
    </xf>
    <xf numFmtId="165" fontId="5" fillId="0" borderId="9" xfId="0" applyNumberFormat="1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vertical="center"/>
      <protection hidden="1"/>
    </xf>
    <xf numFmtId="165" fontId="12" fillId="0" borderId="4" xfId="0" applyNumberFormat="1" applyFont="1" applyBorder="1" applyAlignment="1" applyProtection="1">
      <alignment horizontal="center" vertical="center"/>
      <protection hidden="1"/>
    </xf>
    <xf numFmtId="165" fontId="12" fillId="3" borderId="4" xfId="0" applyNumberFormat="1" applyFont="1" applyFill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165" fontId="12" fillId="0" borderId="6" xfId="0" applyNumberFormat="1" applyFont="1" applyBorder="1" applyAlignment="1" applyProtection="1">
      <alignment horizontal="center" vertical="center"/>
      <protection hidden="1"/>
    </xf>
    <xf numFmtId="165" fontId="12" fillId="3" borderId="6" xfId="0" applyNumberFormat="1" applyFont="1" applyFill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165" fontId="12" fillId="0" borderId="5" xfId="0" applyNumberFormat="1" applyFont="1" applyBorder="1" applyAlignment="1" applyProtection="1">
      <alignment horizontal="center" vertical="center"/>
      <protection hidden="1"/>
    </xf>
    <xf numFmtId="165" fontId="12" fillId="3" borderId="5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Border="1" applyProtection="1">
      <protection hidden="1"/>
    </xf>
    <xf numFmtId="0" fontId="6" fillId="2" borderId="9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26" fillId="0" borderId="0" xfId="0" applyFont="1" applyBorder="1" applyAlignment="1" applyProtection="1">
      <alignment vertical="center" wrapText="1"/>
      <protection hidden="1"/>
    </xf>
    <xf numFmtId="165" fontId="3" fillId="0" borderId="3" xfId="0" applyNumberFormat="1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vertical="center" wrapText="1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vertical="center" wrapText="1"/>
      <protection hidden="1"/>
    </xf>
    <xf numFmtId="0" fontId="26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vertical="center" wrapText="1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165" fontId="9" fillId="0" borderId="0" xfId="0" applyNumberFormat="1" applyFont="1" applyBorder="1" applyAlignment="1" applyProtection="1">
      <alignment horizontal="center" vertical="center"/>
      <protection hidden="1"/>
    </xf>
    <xf numFmtId="165" fontId="9" fillId="3" borderId="0" xfId="0" applyNumberFormat="1" applyFont="1" applyFill="1" applyBorder="1" applyAlignment="1" applyProtection="1">
      <alignment horizontal="center" vertical="center"/>
      <protection hidden="1"/>
    </xf>
    <xf numFmtId="165" fontId="10" fillId="0" borderId="0" xfId="0" applyNumberFormat="1" applyFont="1" applyBorder="1" applyAlignment="1" applyProtection="1">
      <alignment horizontal="center" vertical="center"/>
      <protection hidden="1"/>
    </xf>
    <xf numFmtId="2" fontId="1" fillId="0" borderId="0" xfId="0" applyNumberFormat="1" applyFont="1" applyFill="1" applyAlignment="1" applyProtection="1">
      <alignment horizontal="center" vertical="center"/>
      <protection hidden="1"/>
    </xf>
    <xf numFmtId="2" fontId="1" fillId="0" borderId="0" xfId="0" applyNumberFormat="1" applyFont="1" applyFill="1" applyBorder="1" applyAlignment="1" applyProtection="1">
      <alignment horizontal="center" vertical="center"/>
      <protection hidden="1"/>
    </xf>
    <xf numFmtId="2" fontId="1" fillId="0" borderId="0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44A"/>
      <color rgb="FFFF3399"/>
      <color rgb="FFE30B68"/>
      <color rgb="FF00CC66"/>
      <color rgb="FF00502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30"/>
  <sheetViews>
    <sheetView tabSelected="1" topLeftCell="A201" zoomScale="120" zoomScaleNormal="120" workbookViewId="0">
      <selection activeCell="D8" sqref="D8"/>
    </sheetView>
  </sheetViews>
  <sheetFormatPr defaultRowHeight="15"/>
  <cols>
    <col min="1" max="1" width="13.140625" customWidth="1"/>
    <col min="2" max="2" width="29.7109375" customWidth="1"/>
    <col min="3" max="3" width="10" customWidth="1"/>
    <col min="4" max="4" width="13" customWidth="1"/>
    <col min="5" max="5" width="9.140625" customWidth="1"/>
    <col min="6" max="6" width="9.7109375" customWidth="1"/>
    <col min="7" max="7" width="0.140625" hidden="1" customWidth="1"/>
    <col min="8" max="8" width="8.5703125" hidden="1" customWidth="1"/>
    <col min="9" max="9" width="0.140625" hidden="1" customWidth="1"/>
    <col min="10" max="10" width="10.140625" hidden="1" customWidth="1"/>
    <col min="11" max="11" width="0.140625" hidden="1" customWidth="1"/>
    <col min="12" max="12" width="10.28515625" customWidth="1"/>
    <col min="13" max="13" width="11.5703125" customWidth="1"/>
    <col min="16" max="16" width="9.28515625" bestFit="1" customWidth="1"/>
    <col min="17" max="17" width="10.5703125" customWidth="1"/>
    <col min="18" max="18" width="18.7109375" customWidth="1"/>
    <col min="19" max="19" width="9.28515625" bestFit="1" customWidth="1"/>
    <col min="21" max="21" width="12.28515625" customWidth="1"/>
  </cols>
  <sheetData>
    <row r="1" spans="1:48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1"/>
      <c r="U1" s="41"/>
      <c r="V1" s="41"/>
      <c r="W1" s="41"/>
      <c r="X1" s="41"/>
      <c r="Y1" s="41"/>
      <c r="Z1" s="41"/>
      <c r="AA1" s="41"/>
      <c r="AB1" s="41"/>
    </row>
    <row r="2" spans="1:48">
      <c r="A2" s="40"/>
      <c r="B2" s="42" t="s">
        <v>55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0"/>
      <c r="T2" s="44"/>
      <c r="U2" s="44"/>
      <c r="V2" s="44"/>
      <c r="W2" s="44"/>
      <c r="X2" s="44"/>
      <c r="Y2" s="44"/>
      <c r="Z2" s="44"/>
      <c r="AA2" s="44"/>
      <c r="AB2" s="44"/>
      <c r="AC2" s="1"/>
    </row>
    <row r="3" spans="1:48">
      <c r="A3" s="40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0"/>
      <c r="T3" s="44"/>
      <c r="U3" s="44"/>
      <c r="V3" s="44"/>
      <c r="W3" s="44"/>
      <c r="X3" s="44"/>
      <c r="Y3" s="44"/>
      <c r="Z3" s="44"/>
      <c r="AA3" s="44"/>
      <c r="AB3" s="44"/>
      <c r="AC3" s="1"/>
    </row>
    <row r="4" spans="1:48" ht="18" customHeight="1">
      <c r="A4" s="40"/>
      <c r="B4" s="45" t="s">
        <v>208</v>
      </c>
      <c r="C4" s="46"/>
      <c r="D4" s="46"/>
      <c r="E4" s="46"/>
      <c r="F4" s="46"/>
      <c r="G4" s="47"/>
      <c r="H4" s="46"/>
      <c r="I4" s="47"/>
      <c r="J4" s="47"/>
      <c r="K4" s="46"/>
      <c r="L4" s="46"/>
      <c r="M4" s="46" t="s">
        <v>238</v>
      </c>
      <c r="N4" s="46"/>
      <c r="O4" s="46"/>
      <c r="P4" s="46"/>
      <c r="Q4" s="46"/>
      <c r="R4" s="46"/>
      <c r="S4" s="40"/>
      <c r="T4" s="48"/>
      <c r="U4" s="48"/>
      <c r="V4" s="48"/>
      <c r="W4" s="49"/>
      <c r="X4" s="49"/>
      <c r="Y4" s="49"/>
      <c r="Z4" s="49"/>
      <c r="AA4" s="49"/>
      <c r="AB4" s="49"/>
      <c r="AC4" s="2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ht="18" customHeight="1">
      <c r="A5" s="40"/>
      <c r="B5" s="46" t="s">
        <v>42</v>
      </c>
      <c r="C5" s="50">
        <v>4.5</v>
      </c>
      <c r="D5" s="46" t="s">
        <v>204</v>
      </c>
      <c r="E5" s="51">
        <v>5</v>
      </c>
      <c r="F5" s="46"/>
      <c r="G5" s="47"/>
      <c r="H5" s="46"/>
      <c r="I5" s="47"/>
      <c r="J5" s="47"/>
      <c r="K5" s="46"/>
      <c r="L5" s="46"/>
      <c r="M5" s="46"/>
      <c r="N5" s="46"/>
      <c r="O5" s="46"/>
      <c r="P5" s="52"/>
      <c r="Q5" s="52"/>
      <c r="R5" s="53"/>
      <c r="S5" s="40"/>
      <c r="T5" s="54"/>
      <c r="U5" s="55"/>
      <c r="V5" s="56"/>
      <c r="W5" s="49"/>
      <c r="X5" s="49"/>
      <c r="Y5" s="49"/>
      <c r="Z5" s="49"/>
      <c r="AA5" s="49"/>
      <c r="AB5" s="49"/>
      <c r="AC5" s="2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</row>
    <row r="6" spans="1:48" ht="18.75" customHeight="1">
      <c r="A6" s="40"/>
      <c r="B6" s="46" t="s">
        <v>43</v>
      </c>
      <c r="C6" s="50">
        <v>6.7</v>
      </c>
      <c r="D6" s="57" t="s">
        <v>57</v>
      </c>
      <c r="E6" s="58"/>
      <c r="F6" s="58"/>
      <c r="G6" s="59"/>
      <c r="H6" s="46"/>
      <c r="I6" s="46"/>
      <c r="J6" s="46"/>
      <c r="K6" s="60"/>
      <c r="L6" s="61" t="s">
        <v>300</v>
      </c>
      <c r="M6" s="61"/>
      <c r="N6" s="62"/>
      <c r="O6" s="62"/>
      <c r="P6" s="46"/>
      <c r="Q6" s="46"/>
      <c r="R6" s="46"/>
      <c r="S6" s="40"/>
      <c r="T6" s="49"/>
      <c r="U6" s="55"/>
      <c r="V6" s="56"/>
      <c r="W6" s="49"/>
      <c r="X6" s="49"/>
      <c r="Y6" s="49"/>
      <c r="Z6" s="49"/>
      <c r="AA6" s="49"/>
      <c r="AB6" s="49"/>
      <c r="AC6" s="2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18.75">
      <c r="A7" s="40"/>
      <c r="B7" s="46"/>
      <c r="C7" s="50"/>
      <c r="D7" s="63"/>
      <c r="E7" s="64"/>
      <c r="F7" s="64"/>
      <c r="G7" s="59"/>
      <c r="H7" s="46"/>
      <c r="I7" s="46"/>
      <c r="J7" s="46"/>
      <c r="K7" s="60"/>
      <c r="L7" s="60"/>
      <c r="M7" s="65"/>
      <c r="N7" s="66"/>
      <c r="O7" s="59"/>
      <c r="P7" s="46"/>
      <c r="Q7" s="46"/>
      <c r="R7" s="46"/>
      <c r="S7" s="40"/>
      <c r="T7" s="49"/>
      <c r="U7" s="55"/>
      <c r="V7" s="56"/>
      <c r="W7" s="49"/>
      <c r="X7" s="49"/>
      <c r="Y7" s="49"/>
      <c r="Z7" s="49"/>
      <c r="AA7" s="49"/>
      <c r="AB7" s="49"/>
      <c r="AC7" s="2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</row>
    <row r="8" spans="1:48" ht="42.75" customHeight="1">
      <c r="A8" s="40"/>
      <c r="B8" s="67" t="s">
        <v>1</v>
      </c>
      <c r="C8" s="68" t="s">
        <v>0</v>
      </c>
      <c r="D8" s="68" t="s">
        <v>2</v>
      </c>
      <c r="E8" s="68" t="s">
        <v>3</v>
      </c>
      <c r="F8" s="68" t="s">
        <v>39</v>
      </c>
      <c r="G8" s="68" t="s">
        <v>210</v>
      </c>
      <c r="H8" s="68" t="s">
        <v>40</v>
      </c>
      <c r="I8" s="68" t="s">
        <v>211</v>
      </c>
      <c r="J8" s="68" t="s">
        <v>41</v>
      </c>
      <c r="K8" s="68" t="s">
        <v>212</v>
      </c>
      <c r="L8" s="68" t="s">
        <v>58</v>
      </c>
      <c r="M8" s="68" t="s">
        <v>54</v>
      </c>
      <c r="N8" s="68" t="s">
        <v>200</v>
      </c>
      <c r="O8" s="68" t="s">
        <v>201</v>
      </c>
      <c r="P8" s="68" t="s">
        <v>224</v>
      </c>
      <c r="Q8" s="68" t="s">
        <v>53</v>
      </c>
      <c r="R8" s="68" t="s">
        <v>51</v>
      </c>
      <c r="S8" s="69"/>
      <c r="T8" s="70" t="s">
        <v>44</v>
      </c>
      <c r="U8" s="71" t="s">
        <v>45</v>
      </c>
      <c r="V8" s="71" t="s">
        <v>46</v>
      </c>
      <c r="W8" s="71" t="s">
        <v>47</v>
      </c>
      <c r="X8" s="71" t="s">
        <v>48</v>
      </c>
      <c r="Y8" s="71" t="s">
        <v>50</v>
      </c>
      <c r="Z8" s="71" t="s">
        <v>49</v>
      </c>
      <c r="AA8" s="72"/>
      <c r="AB8" s="48"/>
      <c r="AC8" s="3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</row>
    <row r="9" spans="1:48">
      <c r="A9" s="73" t="s">
        <v>202</v>
      </c>
      <c r="B9" s="74" t="s">
        <v>297</v>
      </c>
      <c r="C9" s="75" t="s">
        <v>4</v>
      </c>
      <c r="D9" s="75">
        <v>36845</v>
      </c>
      <c r="E9" s="75">
        <v>36481</v>
      </c>
      <c r="F9" s="76">
        <f>IF((D9&gt;E9),(D9-E9),(0))/1</f>
        <v>364</v>
      </c>
      <c r="G9" s="77">
        <f t="shared" ref="G9:G70" si="0">IF((F9&gt;100),(100*U9), (F9*U9))</f>
        <v>450</v>
      </c>
      <c r="H9" s="38">
        <f t="shared" ref="H9:H70" si="1">IF((F9&gt;100),(F9-100),(0))</f>
        <v>264</v>
      </c>
      <c r="I9" s="78">
        <f>IF((H9&gt;100),(100*V9),(H9*V9))</f>
        <v>500</v>
      </c>
      <c r="J9" s="38">
        <f>IF((H9&gt;100),(H9-100),(0))</f>
        <v>164</v>
      </c>
      <c r="K9" s="77">
        <f t="shared" ref="K9:K70" si="2">IF((J9&gt;0),(J9*W9),(0))</f>
        <v>1098.8</v>
      </c>
      <c r="L9" s="77">
        <f>(G9+I9+K9)*1</f>
        <v>2048.8000000000002</v>
      </c>
      <c r="M9" s="79">
        <f>L9</f>
        <v>2048.8000000000002</v>
      </c>
      <c r="N9" s="80">
        <f>IF((Y9&gt;0),Y9,130)*1</f>
        <v>280</v>
      </c>
      <c r="O9" s="79">
        <f>IF((N9&gt;0),0,(N9+P9))</f>
        <v>0</v>
      </c>
      <c r="P9" s="77">
        <v>0</v>
      </c>
      <c r="Q9" s="77">
        <f>IF((M9&gt;0),(M9+N9+P9),(N9)+(P9))</f>
        <v>2328.8000000000002</v>
      </c>
      <c r="R9" s="81" t="s">
        <v>52</v>
      </c>
      <c r="S9" s="82"/>
      <c r="T9" s="83"/>
      <c r="U9" s="84">
        <v>4.5</v>
      </c>
      <c r="V9" s="85">
        <v>5</v>
      </c>
      <c r="W9" s="84">
        <v>6.7</v>
      </c>
      <c r="X9" s="84">
        <v>80</v>
      </c>
      <c r="Y9" s="84">
        <f>3.5*80</f>
        <v>280</v>
      </c>
      <c r="Z9" s="84">
        <v>1000</v>
      </c>
      <c r="AA9" s="83"/>
      <c r="AB9" s="49"/>
      <c r="AC9" s="2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</row>
    <row r="10" spans="1:48">
      <c r="A10" s="86"/>
      <c r="B10" s="87" t="s">
        <v>286</v>
      </c>
      <c r="C10" s="88" t="s">
        <v>5</v>
      </c>
      <c r="D10" s="88">
        <v>31553</v>
      </c>
      <c r="E10" s="88">
        <v>31378</v>
      </c>
      <c r="F10" s="88">
        <f>IF((D10&gt;E10),(D10-E10),(0))/1</f>
        <v>175</v>
      </c>
      <c r="G10" s="89">
        <f t="shared" si="0"/>
        <v>450</v>
      </c>
      <c r="H10" s="17">
        <f t="shared" si="1"/>
        <v>75</v>
      </c>
      <c r="I10" s="90">
        <f t="shared" ref="I10:I19" si="3">IF((H10&gt;100),(100*V10),(H10*V10))</f>
        <v>375</v>
      </c>
      <c r="J10" s="17">
        <f t="shared" ref="J10:J71" si="4">IF((H10&gt;100),(H10-100),(0))</f>
        <v>0</v>
      </c>
      <c r="K10" s="89">
        <f t="shared" si="2"/>
        <v>0</v>
      </c>
      <c r="L10" s="89">
        <f>(G10+I10+K10)*1</f>
        <v>825</v>
      </c>
      <c r="M10" s="89">
        <f t="shared" ref="M10:M71" si="5">L10</f>
        <v>825</v>
      </c>
      <c r="N10" s="91">
        <f>IF((Y10&gt;0),Y10,130)*1</f>
        <v>280</v>
      </c>
      <c r="O10" s="89">
        <f t="shared" ref="O10:O71" si="6">IF((F10&gt;0),0,(Y10))</f>
        <v>0</v>
      </c>
      <c r="P10" s="89">
        <v>0</v>
      </c>
      <c r="Q10" s="92">
        <f>IF((M10&gt;0),(M10+N10+P10),(N10)+(P10))</f>
        <v>1105</v>
      </c>
      <c r="R10" s="93" t="s">
        <v>243</v>
      </c>
      <c r="S10" s="94"/>
      <c r="T10" s="83"/>
      <c r="U10" s="84">
        <v>4.5</v>
      </c>
      <c r="V10" s="85">
        <v>5</v>
      </c>
      <c r="W10" s="84">
        <v>6.7</v>
      </c>
      <c r="X10" s="84">
        <v>80</v>
      </c>
      <c r="Y10" s="84">
        <f t="shared" ref="Y10:Y33" si="7">3.5*80</f>
        <v>280</v>
      </c>
      <c r="Z10" s="84">
        <v>1000</v>
      </c>
      <c r="AA10" s="83"/>
      <c r="AB10" s="49"/>
      <c r="AC10" s="2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</row>
    <row r="11" spans="1:48">
      <c r="A11" s="86"/>
      <c r="B11" s="95" t="s">
        <v>195</v>
      </c>
      <c r="C11" s="88" t="s">
        <v>6</v>
      </c>
      <c r="D11" s="96">
        <v>53171</v>
      </c>
      <c r="E11" s="96">
        <v>52797</v>
      </c>
      <c r="F11" s="88">
        <f t="shared" ref="F11:F33" si="8">IF((D11&gt;E11),(D11-E11),(0))/1</f>
        <v>374</v>
      </c>
      <c r="G11" s="89">
        <f t="shared" si="0"/>
        <v>450</v>
      </c>
      <c r="H11" s="17">
        <f t="shared" si="1"/>
        <v>274</v>
      </c>
      <c r="I11" s="90">
        <f t="shared" si="3"/>
        <v>500</v>
      </c>
      <c r="J11" s="17">
        <f t="shared" si="4"/>
        <v>174</v>
      </c>
      <c r="K11" s="89">
        <f t="shared" si="2"/>
        <v>1165.8</v>
      </c>
      <c r="L11" s="89">
        <f t="shared" ref="L11:L33" si="9">(G11+I11+K11)*1</f>
        <v>2115.8000000000002</v>
      </c>
      <c r="M11" s="89">
        <f t="shared" si="5"/>
        <v>2115.8000000000002</v>
      </c>
      <c r="N11" s="91">
        <f t="shared" ref="N11:N33" si="10">IF((Y11&gt;0),Y11,130)*1</f>
        <v>280</v>
      </c>
      <c r="O11" s="89">
        <f t="shared" si="6"/>
        <v>0</v>
      </c>
      <c r="P11" s="89">
        <v>0</v>
      </c>
      <c r="Q11" s="89">
        <f t="shared" ref="Q11:Q33" si="11">IF((M11&gt;0),(M11+N11+P11),(N11)+(P11))</f>
        <v>2395.8000000000002</v>
      </c>
      <c r="R11" s="97" t="s">
        <v>52</v>
      </c>
      <c r="S11" s="94"/>
      <c r="T11" s="83"/>
      <c r="U11" s="84">
        <v>4.5</v>
      </c>
      <c r="V11" s="85">
        <v>5</v>
      </c>
      <c r="W11" s="84">
        <v>6.7</v>
      </c>
      <c r="X11" s="84">
        <v>80</v>
      </c>
      <c r="Y11" s="84">
        <f t="shared" si="7"/>
        <v>280</v>
      </c>
      <c r="Z11" s="84">
        <v>1000</v>
      </c>
      <c r="AA11" s="98"/>
      <c r="AB11" s="49"/>
      <c r="AC11" s="2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</row>
    <row r="12" spans="1:48">
      <c r="A12" s="86"/>
      <c r="B12" s="87" t="s">
        <v>28</v>
      </c>
      <c r="C12" s="88" t="s">
        <v>7</v>
      </c>
      <c r="D12" s="88">
        <v>49940</v>
      </c>
      <c r="E12" s="88">
        <v>49733</v>
      </c>
      <c r="F12" s="88">
        <f t="shared" si="8"/>
        <v>207</v>
      </c>
      <c r="G12" s="89">
        <f t="shared" si="0"/>
        <v>450</v>
      </c>
      <c r="H12" s="17">
        <f t="shared" si="1"/>
        <v>107</v>
      </c>
      <c r="I12" s="90">
        <f t="shared" si="3"/>
        <v>500</v>
      </c>
      <c r="J12" s="17">
        <f t="shared" si="4"/>
        <v>7</v>
      </c>
      <c r="K12" s="89">
        <f t="shared" si="2"/>
        <v>46.9</v>
      </c>
      <c r="L12" s="89">
        <f t="shared" si="9"/>
        <v>996.9</v>
      </c>
      <c r="M12" s="89">
        <f t="shared" si="5"/>
        <v>996.9</v>
      </c>
      <c r="N12" s="91">
        <f t="shared" si="10"/>
        <v>280</v>
      </c>
      <c r="O12" s="89">
        <f t="shared" si="6"/>
        <v>0</v>
      </c>
      <c r="P12" s="89">
        <v>0</v>
      </c>
      <c r="Q12" s="89">
        <f t="shared" si="11"/>
        <v>1276.9000000000001</v>
      </c>
      <c r="R12" s="97" t="s">
        <v>52</v>
      </c>
      <c r="S12" s="94"/>
      <c r="T12" s="83"/>
      <c r="U12" s="84">
        <v>4.5</v>
      </c>
      <c r="V12" s="85">
        <v>5</v>
      </c>
      <c r="W12" s="84">
        <v>6.7</v>
      </c>
      <c r="X12" s="84">
        <v>80</v>
      </c>
      <c r="Y12" s="84">
        <f t="shared" si="7"/>
        <v>280</v>
      </c>
      <c r="Z12" s="84">
        <v>1000</v>
      </c>
      <c r="AA12" s="98"/>
      <c r="AB12" s="49"/>
      <c r="AC12" s="2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</row>
    <row r="13" spans="1:48">
      <c r="A13" s="86"/>
      <c r="B13" s="87" t="s">
        <v>274</v>
      </c>
      <c r="C13" s="88" t="s">
        <v>8</v>
      </c>
      <c r="D13" s="88">
        <v>35649</v>
      </c>
      <c r="E13" s="88">
        <v>35359</v>
      </c>
      <c r="F13" s="88">
        <f t="shared" si="8"/>
        <v>290</v>
      </c>
      <c r="G13" s="89">
        <f t="shared" si="0"/>
        <v>450</v>
      </c>
      <c r="H13" s="17">
        <f t="shared" si="1"/>
        <v>190</v>
      </c>
      <c r="I13" s="90">
        <f t="shared" si="3"/>
        <v>500</v>
      </c>
      <c r="J13" s="17">
        <f t="shared" si="4"/>
        <v>90</v>
      </c>
      <c r="K13" s="89">
        <f t="shared" si="2"/>
        <v>603</v>
      </c>
      <c r="L13" s="89">
        <f t="shared" si="9"/>
        <v>1553</v>
      </c>
      <c r="M13" s="89">
        <f t="shared" si="5"/>
        <v>1553</v>
      </c>
      <c r="N13" s="91">
        <f t="shared" si="10"/>
        <v>280</v>
      </c>
      <c r="O13" s="89">
        <f t="shared" si="6"/>
        <v>0</v>
      </c>
      <c r="P13" s="89">
        <v>0</v>
      </c>
      <c r="Q13" s="89">
        <f t="shared" si="11"/>
        <v>1833</v>
      </c>
      <c r="R13" s="97" t="s">
        <v>52</v>
      </c>
      <c r="S13" s="94"/>
      <c r="T13" s="83"/>
      <c r="U13" s="84">
        <v>4.5</v>
      </c>
      <c r="V13" s="85">
        <v>5</v>
      </c>
      <c r="W13" s="84">
        <v>6.7</v>
      </c>
      <c r="X13" s="84">
        <v>80</v>
      </c>
      <c r="Y13" s="84">
        <f t="shared" si="7"/>
        <v>280</v>
      </c>
      <c r="Z13" s="84">
        <v>1000</v>
      </c>
      <c r="AA13" s="98"/>
      <c r="AB13" s="49"/>
      <c r="AC13" s="2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</row>
    <row r="14" spans="1:48">
      <c r="A14" s="86"/>
      <c r="B14" s="87" t="s">
        <v>29</v>
      </c>
      <c r="C14" s="88" t="s">
        <v>9</v>
      </c>
      <c r="D14" s="88">
        <v>5088</v>
      </c>
      <c r="E14" s="88">
        <v>4850</v>
      </c>
      <c r="F14" s="88">
        <f t="shared" si="8"/>
        <v>238</v>
      </c>
      <c r="G14" s="89">
        <f t="shared" si="0"/>
        <v>450</v>
      </c>
      <c r="H14" s="17">
        <f t="shared" si="1"/>
        <v>138</v>
      </c>
      <c r="I14" s="90">
        <f t="shared" si="3"/>
        <v>500</v>
      </c>
      <c r="J14" s="17">
        <f t="shared" si="4"/>
        <v>38</v>
      </c>
      <c r="K14" s="89">
        <f t="shared" si="2"/>
        <v>254.6</v>
      </c>
      <c r="L14" s="89">
        <f t="shared" si="9"/>
        <v>1204.5999999999999</v>
      </c>
      <c r="M14" s="89">
        <f t="shared" si="5"/>
        <v>1204.5999999999999</v>
      </c>
      <c r="N14" s="91">
        <f t="shared" si="10"/>
        <v>280</v>
      </c>
      <c r="O14" s="89">
        <f t="shared" si="6"/>
        <v>0</v>
      </c>
      <c r="P14" s="89">
        <v>0</v>
      </c>
      <c r="Q14" s="89">
        <f t="shared" si="11"/>
        <v>1484.6</v>
      </c>
      <c r="R14" s="99" t="s">
        <v>52</v>
      </c>
      <c r="S14" s="94"/>
      <c r="T14" s="83"/>
      <c r="U14" s="84">
        <v>4.5</v>
      </c>
      <c r="V14" s="85">
        <v>5</v>
      </c>
      <c r="W14" s="84">
        <v>6.7</v>
      </c>
      <c r="X14" s="84">
        <v>80</v>
      </c>
      <c r="Y14" s="84">
        <f t="shared" si="7"/>
        <v>280</v>
      </c>
      <c r="Z14" s="84">
        <v>1000</v>
      </c>
      <c r="AA14" s="98"/>
      <c r="AB14" s="49"/>
      <c r="AC14" s="2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</row>
    <row r="15" spans="1:48">
      <c r="A15" s="86"/>
      <c r="B15" s="87" t="s">
        <v>30</v>
      </c>
      <c r="C15" s="88" t="s">
        <v>10</v>
      </c>
      <c r="D15" s="88">
        <v>56768</v>
      </c>
      <c r="E15" s="88">
        <v>56442</v>
      </c>
      <c r="F15" s="88">
        <f>IF((D15&gt;E15),(D15-E15),(0))/1</f>
        <v>326</v>
      </c>
      <c r="G15" s="89">
        <f t="shared" si="0"/>
        <v>450</v>
      </c>
      <c r="H15" s="17">
        <f t="shared" si="1"/>
        <v>226</v>
      </c>
      <c r="I15" s="90">
        <f t="shared" si="3"/>
        <v>500</v>
      </c>
      <c r="J15" s="17">
        <f t="shared" si="4"/>
        <v>126</v>
      </c>
      <c r="K15" s="89">
        <f t="shared" si="2"/>
        <v>844.2</v>
      </c>
      <c r="L15" s="89">
        <f>(G15+I15+K15)*1</f>
        <v>1794.2</v>
      </c>
      <c r="M15" s="89">
        <f t="shared" si="5"/>
        <v>1794.2</v>
      </c>
      <c r="N15" s="91">
        <f t="shared" si="10"/>
        <v>280</v>
      </c>
      <c r="O15" s="89">
        <f t="shared" si="6"/>
        <v>0</v>
      </c>
      <c r="P15" s="89">
        <v>0</v>
      </c>
      <c r="Q15" s="89">
        <f t="shared" si="11"/>
        <v>2074.1999999999998</v>
      </c>
      <c r="R15" s="99" t="s">
        <v>52</v>
      </c>
      <c r="S15" s="94"/>
      <c r="T15" s="83"/>
      <c r="U15" s="84">
        <v>4.5</v>
      </c>
      <c r="V15" s="85">
        <v>5</v>
      </c>
      <c r="W15" s="84">
        <v>6.7</v>
      </c>
      <c r="X15" s="84">
        <v>80</v>
      </c>
      <c r="Y15" s="84">
        <f t="shared" si="7"/>
        <v>280</v>
      </c>
      <c r="Z15" s="84">
        <v>1000</v>
      </c>
      <c r="AA15" s="98"/>
      <c r="AB15" s="49"/>
      <c r="AC15" s="2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</row>
    <row r="16" spans="1:48">
      <c r="A16" s="86"/>
      <c r="B16" s="100" t="s">
        <v>102</v>
      </c>
      <c r="C16" s="88" t="s">
        <v>11</v>
      </c>
      <c r="D16" s="101"/>
      <c r="E16" s="101"/>
      <c r="F16" s="101">
        <f t="shared" si="8"/>
        <v>0</v>
      </c>
      <c r="G16" s="92">
        <f t="shared" si="0"/>
        <v>0</v>
      </c>
      <c r="H16" s="18">
        <f t="shared" si="1"/>
        <v>0</v>
      </c>
      <c r="I16" s="102">
        <f t="shared" si="3"/>
        <v>0</v>
      </c>
      <c r="J16" s="18">
        <f t="shared" si="4"/>
        <v>0</v>
      </c>
      <c r="K16" s="92">
        <f t="shared" si="2"/>
        <v>0</v>
      </c>
      <c r="L16" s="92">
        <f t="shared" si="9"/>
        <v>0</v>
      </c>
      <c r="M16" s="92">
        <f t="shared" si="5"/>
        <v>0</v>
      </c>
      <c r="N16" s="103">
        <f t="shared" si="10"/>
        <v>280</v>
      </c>
      <c r="O16" s="92">
        <f t="shared" si="6"/>
        <v>280</v>
      </c>
      <c r="P16" s="92">
        <v>0</v>
      </c>
      <c r="Q16" s="92">
        <f t="shared" si="11"/>
        <v>280</v>
      </c>
      <c r="R16" s="99" t="s">
        <v>52</v>
      </c>
      <c r="S16" s="94"/>
      <c r="T16" s="83"/>
      <c r="U16" s="84">
        <v>4.5</v>
      </c>
      <c r="V16" s="85">
        <v>5</v>
      </c>
      <c r="W16" s="84">
        <v>6.7</v>
      </c>
      <c r="X16" s="84">
        <v>80</v>
      </c>
      <c r="Y16" s="84">
        <f t="shared" si="7"/>
        <v>280</v>
      </c>
      <c r="Z16" s="84">
        <v>1000</v>
      </c>
      <c r="AA16" s="98"/>
      <c r="AB16" s="49"/>
      <c r="AC16" s="2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</row>
    <row r="17" spans="1:48">
      <c r="A17" s="86"/>
      <c r="B17" s="100" t="s">
        <v>196</v>
      </c>
      <c r="C17" s="88" t="s">
        <v>12</v>
      </c>
      <c r="D17" s="88">
        <v>64665</v>
      </c>
      <c r="E17" s="88">
        <v>64464</v>
      </c>
      <c r="F17" s="88">
        <f>IF((D17&gt;E17),(D17-E17),(0))/1</f>
        <v>201</v>
      </c>
      <c r="G17" s="89">
        <f t="shared" si="0"/>
        <v>450</v>
      </c>
      <c r="H17" s="17">
        <f t="shared" si="1"/>
        <v>101</v>
      </c>
      <c r="I17" s="90">
        <f t="shared" si="3"/>
        <v>500</v>
      </c>
      <c r="J17" s="17">
        <f t="shared" si="4"/>
        <v>1</v>
      </c>
      <c r="K17" s="89">
        <f t="shared" si="2"/>
        <v>6.7</v>
      </c>
      <c r="L17" s="89">
        <f>(G17+I17+K17)*1</f>
        <v>956.7</v>
      </c>
      <c r="M17" s="89">
        <f t="shared" si="5"/>
        <v>956.7</v>
      </c>
      <c r="N17" s="91">
        <f t="shared" si="10"/>
        <v>280</v>
      </c>
      <c r="O17" s="89">
        <f t="shared" si="6"/>
        <v>0</v>
      </c>
      <c r="P17" s="89">
        <v>0</v>
      </c>
      <c r="Q17" s="89">
        <f t="shared" si="11"/>
        <v>1236.7</v>
      </c>
      <c r="R17" s="99" t="s">
        <v>52</v>
      </c>
      <c r="S17" s="94"/>
      <c r="T17" s="83"/>
      <c r="U17" s="84">
        <v>4.5</v>
      </c>
      <c r="V17" s="85">
        <v>5</v>
      </c>
      <c r="W17" s="84">
        <v>6.7</v>
      </c>
      <c r="X17" s="84">
        <v>80</v>
      </c>
      <c r="Y17" s="84">
        <f t="shared" si="7"/>
        <v>280</v>
      </c>
      <c r="Z17" s="84">
        <v>1000</v>
      </c>
      <c r="AA17" s="98"/>
      <c r="AB17" s="49"/>
      <c r="AC17" s="2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1:48">
      <c r="A18" s="86"/>
      <c r="B18" s="87" t="s">
        <v>182</v>
      </c>
      <c r="C18" s="88" t="s">
        <v>13</v>
      </c>
      <c r="D18" s="88">
        <v>42568</v>
      </c>
      <c r="E18" s="88">
        <v>42280</v>
      </c>
      <c r="F18" s="88">
        <f>IF((D18&gt;E18),(D18-E18),(0))/1</f>
        <v>288</v>
      </c>
      <c r="G18" s="89">
        <f t="shared" si="0"/>
        <v>450</v>
      </c>
      <c r="H18" s="17">
        <f t="shared" si="1"/>
        <v>188</v>
      </c>
      <c r="I18" s="90">
        <f t="shared" si="3"/>
        <v>500</v>
      </c>
      <c r="J18" s="17">
        <f t="shared" si="4"/>
        <v>88</v>
      </c>
      <c r="K18" s="89">
        <f t="shared" si="2"/>
        <v>589.6</v>
      </c>
      <c r="L18" s="89">
        <f>(G18+I18+K18)*1</f>
        <v>1539.6</v>
      </c>
      <c r="M18" s="89">
        <f t="shared" si="5"/>
        <v>1539.6</v>
      </c>
      <c r="N18" s="91">
        <f t="shared" si="10"/>
        <v>280</v>
      </c>
      <c r="O18" s="89">
        <f t="shared" si="6"/>
        <v>0</v>
      </c>
      <c r="P18" s="89">
        <v>0</v>
      </c>
      <c r="Q18" s="89">
        <f t="shared" si="11"/>
        <v>1819.6</v>
      </c>
      <c r="R18" s="97" t="s">
        <v>52</v>
      </c>
      <c r="S18" s="94"/>
      <c r="T18" s="83"/>
      <c r="U18" s="84">
        <v>4.5</v>
      </c>
      <c r="V18" s="85">
        <v>5</v>
      </c>
      <c r="W18" s="84">
        <v>6.7</v>
      </c>
      <c r="X18" s="84">
        <v>80</v>
      </c>
      <c r="Y18" s="84">
        <f t="shared" si="7"/>
        <v>280</v>
      </c>
      <c r="Z18" s="84">
        <v>1000</v>
      </c>
      <c r="AA18" s="98"/>
      <c r="AB18" s="49"/>
      <c r="AC18" s="2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</row>
    <row r="19" spans="1:48">
      <c r="A19" s="86"/>
      <c r="B19" s="87" t="s">
        <v>233</v>
      </c>
      <c r="C19" s="88" t="s">
        <v>14</v>
      </c>
      <c r="D19" s="88">
        <v>67075</v>
      </c>
      <c r="E19" s="88">
        <v>66872</v>
      </c>
      <c r="F19" s="88">
        <f t="shared" si="8"/>
        <v>203</v>
      </c>
      <c r="G19" s="89">
        <f t="shared" si="0"/>
        <v>450</v>
      </c>
      <c r="H19" s="17">
        <f t="shared" si="1"/>
        <v>103</v>
      </c>
      <c r="I19" s="90">
        <f t="shared" si="3"/>
        <v>500</v>
      </c>
      <c r="J19" s="17">
        <f t="shared" si="4"/>
        <v>3</v>
      </c>
      <c r="K19" s="89">
        <f t="shared" si="2"/>
        <v>20.100000000000001</v>
      </c>
      <c r="L19" s="89">
        <f t="shared" si="9"/>
        <v>970.1</v>
      </c>
      <c r="M19" s="89">
        <f t="shared" si="5"/>
        <v>970.1</v>
      </c>
      <c r="N19" s="91">
        <f t="shared" si="10"/>
        <v>280</v>
      </c>
      <c r="O19" s="89">
        <f t="shared" si="6"/>
        <v>0</v>
      </c>
      <c r="P19" s="89">
        <v>0</v>
      </c>
      <c r="Q19" s="89">
        <f t="shared" si="11"/>
        <v>1250.0999999999999</v>
      </c>
      <c r="R19" s="97" t="s">
        <v>52</v>
      </c>
      <c r="S19" s="94"/>
      <c r="T19" s="83"/>
      <c r="U19" s="84">
        <v>4.5</v>
      </c>
      <c r="V19" s="85">
        <v>5</v>
      </c>
      <c r="W19" s="84">
        <v>6.7</v>
      </c>
      <c r="X19" s="84">
        <v>80</v>
      </c>
      <c r="Y19" s="84">
        <f t="shared" si="7"/>
        <v>280</v>
      </c>
      <c r="Z19" s="84">
        <v>1000</v>
      </c>
      <c r="AA19" s="98"/>
      <c r="AB19" s="49"/>
      <c r="AC19" s="2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 spans="1:48">
      <c r="A20" s="86"/>
      <c r="B20" s="87" t="s">
        <v>31</v>
      </c>
      <c r="C20" s="88" t="s">
        <v>15</v>
      </c>
      <c r="D20" s="88">
        <v>72056</v>
      </c>
      <c r="E20" s="88">
        <v>71567</v>
      </c>
      <c r="F20" s="88">
        <f t="shared" si="8"/>
        <v>489</v>
      </c>
      <c r="G20" s="89">
        <f t="shared" si="0"/>
        <v>450</v>
      </c>
      <c r="H20" s="17">
        <f t="shared" si="1"/>
        <v>389</v>
      </c>
      <c r="I20" s="90">
        <f t="shared" ref="I20:I70" si="12">IF((H20&gt;100),(100*V20),(H20*V20))</f>
        <v>500</v>
      </c>
      <c r="J20" s="17">
        <f t="shared" si="4"/>
        <v>289</v>
      </c>
      <c r="K20" s="89">
        <f t="shared" si="2"/>
        <v>1936.3</v>
      </c>
      <c r="L20" s="89">
        <f t="shared" si="9"/>
        <v>2886.3</v>
      </c>
      <c r="M20" s="89">
        <f t="shared" si="5"/>
        <v>2886.3</v>
      </c>
      <c r="N20" s="91">
        <f t="shared" si="10"/>
        <v>280</v>
      </c>
      <c r="O20" s="89">
        <f t="shared" si="6"/>
        <v>0</v>
      </c>
      <c r="P20" s="89">
        <v>0</v>
      </c>
      <c r="Q20" s="89">
        <f t="shared" si="11"/>
        <v>3166.3</v>
      </c>
      <c r="R20" s="97" t="s">
        <v>52</v>
      </c>
      <c r="S20" s="94"/>
      <c r="T20" s="83"/>
      <c r="U20" s="84">
        <v>4.5</v>
      </c>
      <c r="V20" s="85">
        <v>5</v>
      </c>
      <c r="W20" s="84">
        <v>6.7</v>
      </c>
      <c r="X20" s="84">
        <v>80</v>
      </c>
      <c r="Y20" s="84">
        <f t="shared" si="7"/>
        <v>280</v>
      </c>
      <c r="Z20" s="84">
        <v>1000</v>
      </c>
      <c r="AA20" s="98"/>
      <c r="AB20" s="49"/>
      <c r="AC20" s="2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</row>
    <row r="21" spans="1:48">
      <c r="A21" s="86"/>
      <c r="B21" s="87" t="s">
        <v>194</v>
      </c>
      <c r="C21" s="88" t="s">
        <v>16</v>
      </c>
      <c r="D21" s="88">
        <v>9486</v>
      </c>
      <c r="E21" s="88">
        <v>9215</v>
      </c>
      <c r="F21" s="88">
        <f>IF((D21&gt;E21),(D21-E21),(0))/1</f>
        <v>271</v>
      </c>
      <c r="G21" s="89">
        <f t="shared" si="0"/>
        <v>450</v>
      </c>
      <c r="H21" s="17">
        <f t="shared" si="1"/>
        <v>171</v>
      </c>
      <c r="I21" s="90">
        <f t="shared" si="12"/>
        <v>500</v>
      </c>
      <c r="J21" s="17">
        <f t="shared" si="4"/>
        <v>71</v>
      </c>
      <c r="K21" s="89">
        <f t="shared" si="2"/>
        <v>475.7</v>
      </c>
      <c r="L21" s="89">
        <f>(G21+I21+K21)*1</f>
        <v>1425.7</v>
      </c>
      <c r="M21" s="89">
        <f t="shared" si="5"/>
        <v>1425.7</v>
      </c>
      <c r="N21" s="91">
        <f t="shared" si="10"/>
        <v>280</v>
      </c>
      <c r="O21" s="89">
        <f t="shared" si="6"/>
        <v>0</v>
      </c>
      <c r="P21" s="89">
        <v>0</v>
      </c>
      <c r="Q21" s="89">
        <f t="shared" si="11"/>
        <v>1705.7</v>
      </c>
      <c r="R21" s="97" t="s">
        <v>52</v>
      </c>
      <c r="S21" s="94"/>
      <c r="T21" s="83"/>
      <c r="U21" s="84">
        <v>4.5</v>
      </c>
      <c r="V21" s="85">
        <v>5</v>
      </c>
      <c r="W21" s="84">
        <v>6.7</v>
      </c>
      <c r="X21" s="84">
        <v>80</v>
      </c>
      <c r="Y21" s="84">
        <f t="shared" si="7"/>
        <v>280</v>
      </c>
      <c r="Z21" s="84">
        <v>1000</v>
      </c>
      <c r="AA21" s="83"/>
      <c r="AB21" s="49"/>
      <c r="AC21" s="2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</row>
    <row r="22" spans="1:48">
      <c r="A22" s="86"/>
      <c r="B22" s="87" t="s">
        <v>32</v>
      </c>
      <c r="C22" s="88" t="s">
        <v>17</v>
      </c>
      <c r="D22" s="88">
        <v>32454</v>
      </c>
      <c r="E22" s="88">
        <v>32304</v>
      </c>
      <c r="F22" s="88">
        <f t="shared" si="8"/>
        <v>150</v>
      </c>
      <c r="G22" s="89">
        <f t="shared" si="0"/>
        <v>450</v>
      </c>
      <c r="H22" s="17">
        <f t="shared" si="1"/>
        <v>50</v>
      </c>
      <c r="I22" s="90">
        <f t="shared" si="12"/>
        <v>250</v>
      </c>
      <c r="J22" s="17">
        <f t="shared" si="4"/>
        <v>0</v>
      </c>
      <c r="K22" s="89">
        <f t="shared" si="2"/>
        <v>0</v>
      </c>
      <c r="L22" s="89">
        <f t="shared" si="9"/>
        <v>700</v>
      </c>
      <c r="M22" s="89">
        <f t="shared" si="5"/>
        <v>700</v>
      </c>
      <c r="N22" s="91">
        <f t="shared" si="10"/>
        <v>280</v>
      </c>
      <c r="O22" s="89">
        <f t="shared" si="6"/>
        <v>0</v>
      </c>
      <c r="P22" s="89">
        <v>0</v>
      </c>
      <c r="Q22" s="89">
        <f t="shared" si="11"/>
        <v>980</v>
      </c>
      <c r="R22" s="97" t="s">
        <v>52</v>
      </c>
      <c r="S22" s="94"/>
      <c r="T22" s="83"/>
      <c r="U22" s="84">
        <v>4.5</v>
      </c>
      <c r="V22" s="85">
        <v>5</v>
      </c>
      <c r="W22" s="84">
        <v>6.7</v>
      </c>
      <c r="X22" s="84">
        <v>80</v>
      </c>
      <c r="Y22" s="84">
        <f t="shared" si="7"/>
        <v>280</v>
      </c>
      <c r="Z22" s="84">
        <v>1000</v>
      </c>
      <c r="AA22" s="83"/>
      <c r="AB22" s="49"/>
      <c r="AC22" s="2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</row>
    <row r="23" spans="1:48">
      <c r="A23" s="86"/>
      <c r="B23" s="87" t="s">
        <v>33</v>
      </c>
      <c r="C23" s="88" t="s">
        <v>18</v>
      </c>
      <c r="D23" s="88">
        <v>36829</v>
      </c>
      <c r="E23" s="88">
        <v>36348</v>
      </c>
      <c r="F23" s="88">
        <f t="shared" si="8"/>
        <v>481</v>
      </c>
      <c r="G23" s="89">
        <f t="shared" si="0"/>
        <v>450</v>
      </c>
      <c r="H23" s="17">
        <f t="shared" si="1"/>
        <v>381</v>
      </c>
      <c r="I23" s="90">
        <f t="shared" si="12"/>
        <v>500</v>
      </c>
      <c r="J23" s="17">
        <f t="shared" si="4"/>
        <v>281</v>
      </c>
      <c r="K23" s="89">
        <f t="shared" si="2"/>
        <v>1882.7</v>
      </c>
      <c r="L23" s="89">
        <f t="shared" si="9"/>
        <v>2832.7</v>
      </c>
      <c r="M23" s="89">
        <f t="shared" si="5"/>
        <v>2832.7</v>
      </c>
      <c r="N23" s="91">
        <f t="shared" si="10"/>
        <v>280</v>
      </c>
      <c r="O23" s="89">
        <f t="shared" si="6"/>
        <v>0</v>
      </c>
      <c r="P23" s="89">
        <v>0</v>
      </c>
      <c r="Q23" s="89">
        <f t="shared" si="11"/>
        <v>3112.7</v>
      </c>
      <c r="R23" s="97" t="s">
        <v>52</v>
      </c>
      <c r="S23" s="94"/>
      <c r="T23" s="83"/>
      <c r="U23" s="84">
        <v>4.5</v>
      </c>
      <c r="V23" s="85">
        <v>5</v>
      </c>
      <c r="W23" s="84">
        <v>6.7</v>
      </c>
      <c r="X23" s="84">
        <v>80</v>
      </c>
      <c r="Y23" s="84">
        <f t="shared" si="7"/>
        <v>280</v>
      </c>
      <c r="Z23" s="84">
        <v>1000</v>
      </c>
      <c r="AA23" s="83"/>
      <c r="AB23" s="49"/>
      <c r="AC23" s="2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</row>
    <row r="24" spans="1:48">
      <c r="A24" s="86"/>
      <c r="B24" s="87" t="s">
        <v>34</v>
      </c>
      <c r="C24" s="88" t="s">
        <v>19</v>
      </c>
      <c r="D24" s="88">
        <v>42927</v>
      </c>
      <c r="E24" s="88">
        <v>42460</v>
      </c>
      <c r="F24" s="88">
        <f t="shared" si="8"/>
        <v>467</v>
      </c>
      <c r="G24" s="89">
        <f t="shared" si="0"/>
        <v>450</v>
      </c>
      <c r="H24" s="17">
        <f t="shared" si="1"/>
        <v>367</v>
      </c>
      <c r="I24" s="90">
        <f t="shared" si="12"/>
        <v>500</v>
      </c>
      <c r="J24" s="17">
        <f t="shared" si="4"/>
        <v>267</v>
      </c>
      <c r="K24" s="89">
        <f t="shared" si="2"/>
        <v>1788.9</v>
      </c>
      <c r="L24" s="89">
        <f t="shared" si="9"/>
        <v>2738.9</v>
      </c>
      <c r="M24" s="89">
        <f t="shared" si="5"/>
        <v>2738.9</v>
      </c>
      <c r="N24" s="91">
        <f t="shared" si="10"/>
        <v>280</v>
      </c>
      <c r="O24" s="89">
        <f t="shared" si="6"/>
        <v>0</v>
      </c>
      <c r="P24" s="89">
        <v>0</v>
      </c>
      <c r="Q24" s="89">
        <f t="shared" si="11"/>
        <v>3018.9</v>
      </c>
      <c r="R24" s="97" t="s">
        <v>52</v>
      </c>
      <c r="S24" s="94"/>
      <c r="T24" s="83"/>
      <c r="U24" s="84">
        <v>4.5</v>
      </c>
      <c r="V24" s="85">
        <v>5</v>
      </c>
      <c r="W24" s="84">
        <v>6.7</v>
      </c>
      <c r="X24" s="84">
        <v>80</v>
      </c>
      <c r="Y24" s="84">
        <f t="shared" si="7"/>
        <v>280</v>
      </c>
      <c r="Z24" s="84">
        <v>1000</v>
      </c>
      <c r="AA24" s="83"/>
      <c r="AB24" s="49"/>
      <c r="AC24" s="2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 spans="1:48">
      <c r="A25" s="86"/>
      <c r="B25" s="87" t="s">
        <v>189</v>
      </c>
      <c r="C25" s="88" t="s">
        <v>20</v>
      </c>
      <c r="D25" s="88">
        <v>60944</v>
      </c>
      <c r="E25" s="88">
        <v>60708</v>
      </c>
      <c r="F25" s="88">
        <f>IF((D25&gt;E25),(D25-E25),(0))/1</f>
        <v>236</v>
      </c>
      <c r="G25" s="89">
        <f t="shared" si="0"/>
        <v>450</v>
      </c>
      <c r="H25" s="17">
        <f t="shared" si="1"/>
        <v>136</v>
      </c>
      <c r="I25" s="90">
        <f t="shared" si="12"/>
        <v>500</v>
      </c>
      <c r="J25" s="17">
        <f t="shared" si="4"/>
        <v>36</v>
      </c>
      <c r="K25" s="89">
        <f t="shared" si="2"/>
        <v>241.20000000000002</v>
      </c>
      <c r="L25" s="89">
        <f>(G25+I25+K25)*1</f>
        <v>1191.2</v>
      </c>
      <c r="M25" s="89">
        <f t="shared" si="5"/>
        <v>1191.2</v>
      </c>
      <c r="N25" s="91">
        <f t="shared" si="10"/>
        <v>280</v>
      </c>
      <c r="O25" s="89">
        <f t="shared" si="6"/>
        <v>0</v>
      </c>
      <c r="P25" s="89">
        <v>0</v>
      </c>
      <c r="Q25" s="89">
        <f t="shared" si="11"/>
        <v>1471.2</v>
      </c>
      <c r="R25" s="97" t="s">
        <v>52</v>
      </c>
      <c r="S25" s="82"/>
      <c r="T25" s="83"/>
      <c r="U25" s="84">
        <v>4.5</v>
      </c>
      <c r="V25" s="85">
        <v>5</v>
      </c>
      <c r="W25" s="84">
        <v>6.7</v>
      </c>
      <c r="X25" s="84">
        <v>80</v>
      </c>
      <c r="Y25" s="84">
        <f t="shared" si="7"/>
        <v>280</v>
      </c>
      <c r="Z25" s="84">
        <v>1000</v>
      </c>
      <c r="AA25" s="83"/>
      <c r="AB25" s="49"/>
      <c r="AC25" s="2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</row>
    <row r="26" spans="1:48">
      <c r="A26" s="86"/>
      <c r="B26" s="87" t="s">
        <v>35</v>
      </c>
      <c r="C26" s="88" t="s">
        <v>21</v>
      </c>
      <c r="D26" s="88">
        <v>24923</v>
      </c>
      <c r="E26" s="88">
        <v>24814</v>
      </c>
      <c r="F26" s="88">
        <f t="shared" si="8"/>
        <v>109</v>
      </c>
      <c r="G26" s="89">
        <f t="shared" si="0"/>
        <v>450</v>
      </c>
      <c r="H26" s="17">
        <f t="shared" si="1"/>
        <v>9</v>
      </c>
      <c r="I26" s="90">
        <f t="shared" si="12"/>
        <v>45</v>
      </c>
      <c r="J26" s="17">
        <f t="shared" si="4"/>
        <v>0</v>
      </c>
      <c r="K26" s="89">
        <f t="shared" si="2"/>
        <v>0</v>
      </c>
      <c r="L26" s="89">
        <f t="shared" si="9"/>
        <v>495</v>
      </c>
      <c r="M26" s="89">
        <f t="shared" si="5"/>
        <v>495</v>
      </c>
      <c r="N26" s="91">
        <f t="shared" si="10"/>
        <v>280</v>
      </c>
      <c r="O26" s="89">
        <f t="shared" si="6"/>
        <v>0</v>
      </c>
      <c r="P26" s="89">
        <v>0</v>
      </c>
      <c r="Q26" s="89">
        <f t="shared" si="11"/>
        <v>775</v>
      </c>
      <c r="R26" s="97" t="s">
        <v>52</v>
      </c>
      <c r="S26" s="94"/>
      <c r="T26" s="83"/>
      <c r="U26" s="84">
        <v>4.5</v>
      </c>
      <c r="V26" s="85">
        <v>5</v>
      </c>
      <c r="W26" s="84">
        <v>6.7</v>
      </c>
      <c r="X26" s="84">
        <v>80</v>
      </c>
      <c r="Y26" s="84">
        <f t="shared" si="7"/>
        <v>280</v>
      </c>
      <c r="Z26" s="84">
        <v>1000</v>
      </c>
      <c r="AA26" s="83"/>
      <c r="AB26" s="49"/>
      <c r="AC26" s="2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</row>
    <row r="27" spans="1:48">
      <c r="A27" s="86"/>
      <c r="B27" s="87" t="s">
        <v>36</v>
      </c>
      <c r="C27" s="88" t="s">
        <v>22</v>
      </c>
      <c r="D27" s="88">
        <v>15930</v>
      </c>
      <c r="E27" s="88">
        <v>15666</v>
      </c>
      <c r="F27" s="88">
        <f>IF((D27&gt;E27),(D27-E27),(0))/1</f>
        <v>264</v>
      </c>
      <c r="G27" s="89">
        <f t="shared" si="0"/>
        <v>450</v>
      </c>
      <c r="H27" s="17">
        <f t="shared" si="1"/>
        <v>164</v>
      </c>
      <c r="I27" s="90">
        <f t="shared" si="12"/>
        <v>500</v>
      </c>
      <c r="J27" s="17">
        <f t="shared" si="4"/>
        <v>64</v>
      </c>
      <c r="K27" s="89">
        <f t="shared" si="2"/>
        <v>428.8</v>
      </c>
      <c r="L27" s="89">
        <f>(G27+I27+K27)*1</f>
        <v>1378.8</v>
      </c>
      <c r="M27" s="89">
        <f t="shared" si="5"/>
        <v>1378.8</v>
      </c>
      <c r="N27" s="91">
        <f t="shared" si="10"/>
        <v>280</v>
      </c>
      <c r="O27" s="89">
        <f t="shared" si="6"/>
        <v>0</v>
      </c>
      <c r="P27" s="89">
        <v>0</v>
      </c>
      <c r="Q27" s="89">
        <f t="shared" si="11"/>
        <v>1658.8</v>
      </c>
      <c r="R27" s="97" t="s">
        <v>52</v>
      </c>
      <c r="S27" s="104"/>
      <c r="T27" s="83"/>
      <c r="U27" s="84">
        <v>4.5</v>
      </c>
      <c r="V27" s="85">
        <v>5</v>
      </c>
      <c r="W27" s="84">
        <v>6.7</v>
      </c>
      <c r="X27" s="84">
        <v>80</v>
      </c>
      <c r="Y27" s="84">
        <f t="shared" si="7"/>
        <v>280</v>
      </c>
      <c r="Z27" s="84">
        <v>1000</v>
      </c>
      <c r="AA27" s="83"/>
      <c r="AB27" s="49"/>
      <c r="AC27" s="2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</row>
    <row r="28" spans="1:48">
      <c r="A28" s="86"/>
      <c r="B28" s="105" t="s">
        <v>160</v>
      </c>
      <c r="C28" s="88" t="s">
        <v>23</v>
      </c>
      <c r="D28" s="88">
        <v>24737</v>
      </c>
      <c r="E28" s="88">
        <v>24606</v>
      </c>
      <c r="F28" s="88">
        <f t="shared" si="8"/>
        <v>131</v>
      </c>
      <c r="G28" s="89">
        <f t="shared" si="0"/>
        <v>450</v>
      </c>
      <c r="H28" s="17">
        <f t="shared" si="1"/>
        <v>31</v>
      </c>
      <c r="I28" s="90">
        <f t="shared" si="12"/>
        <v>155</v>
      </c>
      <c r="J28" s="17">
        <f t="shared" si="4"/>
        <v>0</v>
      </c>
      <c r="K28" s="89">
        <f t="shared" si="2"/>
        <v>0</v>
      </c>
      <c r="L28" s="89">
        <f t="shared" si="9"/>
        <v>605</v>
      </c>
      <c r="M28" s="89">
        <f t="shared" si="5"/>
        <v>605</v>
      </c>
      <c r="N28" s="91">
        <f t="shared" si="10"/>
        <v>280</v>
      </c>
      <c r="O28" s="89">
        <f t="shared" si="6"/>
        <v>0</v>
      </c>
      <c r="P28" s="89">
        <v>0</v>
      </c>
      <c r="Q28" s="89">
        <f t="shared" si="11"/>
        <v>885</v>
      </c>
      <c r="R28" s="97" t="s">
        <v>52</v>
      </c>
      <c r="S28" s="94"/>
      <c r="T28" s="83"/>
      <c r="U28" s="84">
        <v>4.5</v>
      </c>
      <c r="V28" s="85">
        <v>5</v>
      </c>
      <c r="W28" s="84">
        <v>6.7</v>
      </c>
      <c r="X28" s="84">
        <v>80</v>
      </c>
      <c r="Y28" s="84">
        <f t="shared" si="7"/>
        <v>280</v>
      </c>
      <c r="Z28" s="84">
        <v>1000</v>
      </c>
      <c r="AA28" s="83"/>
      <c r="AB28" s="49"/>
      <c r="AC28" s="2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 spans="1:48">
      <c r="A29" s="86"/>
      <c r="B29" s="87" t="s">
        <v>37</v>
      </c>
      <c r="C29" s="88" t="s">
        <v>24</v>
      </c>
      <c r="D29" s="88">
        <v>43384</v>
      </c>
      <c r="E29" s="88">
        <v>43092</v>
      </c>
      <c r="F29" s="88">
        <f t="shared" si="8"/>
        <v>292</v>
      </c>
      <c r="G29" s="89">
        <f t="shared" si="0"/>
        <v>450</v>
      </c>
      <c r="H29" s="17">
        <f t="shared" si="1"/>
        <v>192</v>
      </c>
      <c r="I29" s="90">
        <f t="shared" si="12"/>
        <v>500</v>
      </c>
      <c r="J29" s="17">
        <f t="shared" si="4"/>
        <v>92</v>
      </c>
      <c r="K29" s="89">
        <f t="shared" si="2"/>
        <v>616.4</v>
      </c>
      <c r="L29" s="89">
        <f t="shared" si="9"/>
        <v>1566.4</v>
      </c>
      <c r="M29" s="89">
        <f t="shared" si="5"/>
        <v>1566.4</v>
      </c>
      <c r="N29" s="91">
        <f t="shared" si="10"/>
        <v>280</v>
      </c>
      <c r="O29" s="89">
        <f t="shared" si="6"/>
        <v>0</v>
      </c>
      <c r="P29" s="89">
        <v>0</v>
      </c>
      <c r="Q29" s="89">
        <f t="shared" si="11"/>
        <v>1846.4</v>
      </c>
      <c r="R29" s="97" t="s">
        <v>52</v>
      </c>
      <c r="S29" s="94"/>
      <c r="T29" s="83"/>
      <c r="U29" s="84">
        <v>4.5</v>
      </c>
      <c r="V29" s="85">
        <v>5</v>
      </c>
      <c r="W29" s="84">
        <v>6.7</v>
      </c>
      <c r="X29" s="84">
        <v>80</v>
      </c>
      <c r="Y29" s="84">
        <f t="shared" si="7"/>
        <v>280</v>
      </c>
      <c r="Z29" s="84">
        <v>1000</v>
      </c>
      <c r="AA29" s="83"/>
      <c r="AB29" s="49"/>
      <c r="AC29" s="2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1:48">
      <c r="A30" s="86"/>
      <c r="B30" s="87" t="s">
        <v>38</v>
      </c>
      <c r="C30" s="88" t="s">
        <v>25</v>
      </c>
      <c r="D30" s="88">
        <v>72881</v>
      </c>
      <c r="E30" s="88">
        <v>72636</v>
      </c>
      <c r="F30" s="88">
        <f t="shared" si="8"/>
        <v>245</v>
      </c>
      <c r="G30" s="89">
        <f t="shared" si="0"/>
        <v>450</v>
      </c>
      <c r="H30" s="17">
        <f t="shared" si="1"/>
        <v>145</v>
      </c>
      <c r="I30" s="90">
        <f t="shared" si="12"/>
        <v>500</v>
      </c>
      <c r="J30" s="17">
        <f t="shared" si="4"/>
        <v>45</v>
      </c>
      <c r="K30" s="89">
        <f t="shared" si="2"/>
        <v>301.5</v>
      </c>
      <c r="L30" s="89">
        <f t="shared" si="9"/>
        <v>1251.5</v>
      </c>
      <c r="M30" s="89">
        <f t="shared" si="5"/>
        <v>1251.5</v>
      </c>
      <c r="N30" s="91">
        <f t="shared" si="10"/>
        <v>280</v>
      </c>
      <c r="O30" s="89">
        <f t="shared" si="6"/>
        <v>0</v>
      </c>
      <c r="P30" s="89">
        <v>0</v>
      </c>
      <c r="Q30" s="89">
        <f t="shared" si="11"/>
        <v>1531.5</v>
      </c>
      <c r="R30" s="97" t="s">
        <v>52</v>
      </c>
      <c r="S30" s="94"/>
      <c r="T30" s="83"/>
      <c r="U30" s="84">
        <v>4.5</v>
      </c>
      <c r="V30" s="85">
        <v>5</v>
      </c>
      <c r="W30" s="84">
        <v>6.7</v>
      </c>
      <c r="X30" s="84">
        <v>80</v>
      </c>
      <c r="Y30" s="84">
        <f t="shared" si="7"/>
        <v>280</v>
      </c>
      <c r="Z30" s="84">
        <v>1000</v>
      </c>
      <c r="AA30" s="83"/>
      <c r="AB30" s="49"/>
      <c r="AC30" s="2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</row>
    <row r="31" spans="1:48">
      <c r="A31" s="86"/>
      <c r="B31" s="87" t="s">
        <v>221</v>
      </c>
      <c r="C31" s="88" t="s">
        <v>26</v>
      </c>
      <c r="D31" s="96">
        <v>2881</v>
      </c>
      <c r="E31" s="96">
        <v>2465</v>
      </c>
      <c r="F31" s="88">
        <f t="shared" si="8"/>
        <v>416</v>
      </c>
      <c r="G31" s="89">
        <f t="shared" si="0"/>
        <v>450</v>
      </c>
      <c r="H31" s="17">
        <f t="shared" si="1"/>
        <v>316</v>
      </c>
      <c r="I31" s="90">
        <f t="shared" si="12"/>
        <v>500</v>
      </c>
      <c r="J31" s="17">
        <f t="shared" si="4"/>
        <v>216</v>
      </c>
      <c r="K31" s="89">
        <f t="shared" si="2"/>
        <v>1447.2</v>
      </c>
      <c r="L31" s="89">
        <f t="shared" si="9"/>
        <v>2397.1999999999998</v>
      </c>
      <c r="M31" s="89">
        <f t="shared" si="5"/>
        <v>2397.1999999999998</v>
      </c>
      <c r="N31" s="91">
        <f t="shared" si="10"/>
        <v>280</v>
      </c>
      <c r="O31" s="89">
        <f t="shared" si="6"/>
        <v>0</v>
      </c>
      <c r="P31" s="89">
        <v>0</v>
      </c>
      <c r="Q31" s="89">
        <f t="shared" si="11"/>
        <v>2677.2</v>
      </c>
      <c r="R31" s="97" t="s">
        <v>52</v>
      </c>
      <c r="S31" s="106"/>
      <c r="T31" s="83"/>
      <c r="U31" s="84">
        <v>4.5</v>
      </c>
      <c r="V31" s="85">
        <v>5</v>
      </c>
      <c r="W31" s="84">
        <v>6.7</v>
      </c>
      <c r="X31" s="84">
        <v>80</v>
      </c>
      <c r="Y31" s="84">
        <f t="shared" si="7"/>
        <v>280</v>
      </c>
      <c r="Z31" s="84">
        <v>1000</v>
      </c>
      <c r="AA31" s="83"/>
      <c r="AB31" s="49"/>
      <c r="AC31" s="2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</row>
    <row r="32" spans="1:48">
      <c r="A32" s="86"/>
      <c r="B32" s="87" t="s">
        <v>218</v>
      </c>
      <c r="C32" s="88" t="s">
        <v>27</v>
      </c>
      <c r="D32" s="88">
        <v>31474</v>
      </c>
      <c r="E32" s="88">
        <v>31252</v>
      </c>
      <c r="F32" s="88">
        <f t="shared" si="8"/>
        <v>222</v>
      </c>
      <c r="G32" s="89">
        <f t="shared" si="0"/>
        <v>450</v>
      </c>
      <c r="H32" s="17">
        <f t="shared" si="1"/>
        <v>122</v>
      </c>
      <c r="I32" s="90">
        <f t="shared" si="12"/>
        <v>500</v>
      </c>
      <c r="J32" s="17">
        <f t="shared" si="4"/>
        <v>22</v>
      </c>
      <c r="K32" s="89">
        <f t="shared" si="2"/>
        <v>147.4</v>
      </c>
      <c r="L32" s="89">
        <f t="shared" si="9"/>
        <v>1097.4000000000001</v>
      </c>
      <c r="M32" s="89">
        <f t="shared" si="5"/>
        <v>1097.4000000000001</v>
      </c>
      <c r="N32" s="91">
        <f t="shared" si="10"/>
        <v>280</v>
      </c>
      <c r="O32" s="89">
        <f t="shared" si="6"/>
        <v>0</v>
      </c>
      <c r="P32" s="89">
        <v>0</v>
      </c>
      <c r="Q32" s="89">
        <f t="shared" si="11"/>
        <v>1377.4</v>
      </c>
      <c r="R32" s="97" t="s">
        <v>52</v>
      </c>
      <c r="S32" s="94"/>
      <c r="T32" s="83"/>
      <c r="U32" s="84">
        <v>4.5</v>
      </c>
      <c r="V32" s="85">
        <v>5</v>
      </c>
      <c r="W32" s="84">
        <v>6.7</v>
      </c>
      <c r="X32" s="84">
        <v>80</v>
      </c>
      <c r="Y32" s="84">
        <f t="shared" si="7"/>
        <v>280</v>
      </c>
      <c r="Z32" s="84">
        <v>1000</v>
      </c>
      <c r="AA32" s="83"/>
      <c r="AB32" s="49"/>
      <c r="AC32" s="2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 spans="1:48">
      <c r="A33" s="86"/>
      <c r="B33" s="107" t="s">
        <v>102</v>
      </c>
      <c r="C33" s="88" t="s">
        <v>56</v>
      </c>
      <c r="D33" s="101"/>
      <c r="E33" s="101"/>
      <c r="F33" s="108">
        <f t="shared" si="8"/>
        <v>0</v>
      </c>
      <c r="G33" s="109">
        <f t="shared" ref="G33" si="13">IF((F33&gt;100),(100*U33), (F33*U33))</f>
        <v>0</v>
      </c>
      <c r="H33" s="27">
        <f t="shared" ref="H33" si="14">IF((F33&gt;100),(F33-100),(0))</f>
        <v>0</v>
      </c>
      <c r="I33" s="110">
        <f t="shared" ref="I33" si="15">IF((H33&gt;100),(100*V33),(H33*V33))</f>
        <v>0</v>
      </c>
      <c r="J33" s="27">
        <f t="shared" ref="J33" si="16">IF((H33&gt;100),(H33-100),(0))</f>
        <v>0</v>
      </c>
      <c r="K33" s="109">
        <f t="shared" ref="K33" si="17">IF((J33&gt;0),(J33*W33),(0))</f>
        <v>0</v>
      </c>
      <c r="L33" s="109">
        <f t="shared" si="9"/>
        <v>0</v>
      </c>
      <c r="M33" s="92">
        <f t="shared" ref="M33" si="18">L33</f>
        <v>0</v>
      </c>
      <c r="N33" s="103">
        <f t="shared" si="10"/>
        <v>280</v>
      </c>
      <c r="O33" s="92">
        <f t="shared" ref="O33" si="19">IF((F33&gt;0),0,(Y33))</f>
        <v>280</v>
      </c>
      <c r="P33" s="92">
        <v>0</v>
      </c>
      <c r="Q33" s="92">
        <f t="shared" si="11"/>
        <v>280</v>
      </c>
      <c r="R33" s="97" t="s">
        <v>52</v>
      </c>
      <c r="S33" s="40"/>
      <c r="T33" s="83"/>
      <c r="U33" s="84">
        <v>4.5</v>
      </c>
      <c r="V33" s="85">
        <v>5</v>
      </c>
      <c r="W33" s="84">
        <v>6.7</v>
      </c>
      <c r="X33" s="84">
        <v>80</v>
      </c>
      <c r="Y33" s="84">
        <f t="shared" si="7"/>
        <v>280</v>
      </c>
      <c r="Z33" s="84">
        <v>1000</v>
      </c>
      <c r="AA33" s="83"/>
      <c r="AB33" s="49"/>
      <c r="AC33" s="2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</row>
    <row r="34" spans="1:48">
      <c r="A34" s="111"/>
      <c r="B34" s="112"/>
      <c r="C34" s="113"/>
      <c r="D34" s="113"/>
      <c r="E34" s="113"/>
      <c r="F34" s="113"/>
      <c r="G34" s="94"/>
      <c r="H34" s="16"/>
      <c r="I34" s="114"/>
      <c r="J34" s="16"/>
      <c r="K34" s="94"/>
      <c r="L34" s="94"/>
      <c r="M34" s="94"/>
      <c r="N34" s="115"/>
      <c r="O34" s="116"/>
      <c r="P34" s="94"/>
      <c r="Q34" s="94"/>
      <c r="R34" s="117"/>
      <c r="S34" s="40"/>
      <c r="T34" s="83"/>
      <c r="U34" s="84"/>
      <c r="V34" s="85"/>
      <c r="W34" s="84"/>
      <c r="X34" s="84"/>
      <c r="Y34" s="84"/>
      <c r="Z34" s="84"/>
      <c r="AA34" s="83"/>
      <c r="AB34" s="49"/>
      <c r="AC34" s="2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</row>
    <row r="35" spans="1:48">
      <c r="A35" s="111"/>
      <c r="B35" s="118"/>
      <c r="C35" s="119"/>
      <c r="D35" s="119"/>
      <c r="E35" s="113"/>
      <c r="F35" s="113"/>
      <c r="G35" s="94"/>
      <c r="H35" s="16"/>
      <c r="I35" s="114"/>
      <c r="J35" s="16"/>
      <c r="K35" s="94"/>
      <c r="L35" s="94"/>
      <c r="M35" s="94"/>
      <c r="N35" s="120"/>
      <c r="O35" s="94"/>
      <c r="P35" s="94"/>
      <c r="Q35" s="121"/>
      <c r="R35" s="117"/>
      <c r="S35" s="40"/>
      <c r="T35" s="83"/>
      <c r="U35" s="84"/>
      <c r="V35" s="85"/>
      <c r="W35" s="84"/>
      <c r="X35" s="84"/>
      <c r="Y35" s="84"/>
      <c r="Z35" s="84"/>
      <c r="AA35" s="83"/>
      <c r="AB35" s="49"/>
      <c r="AC35" s="2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</row>
    <row r="36" spans="1:48">
      <c r="A36" s="122"/>
      <c r="B36" s="123"/>
      <c r="C36" s="122"/>
      <c r="D36" s="122"/>
      <c r="E36" s="122"/>
      <c r="F36" s="113"/>
      <c r="G36" s="94"/>
      <c r="H36" s="16"/>
      <c r="I36" s="114"/>
      <c r="J36" s="16"/>
      <c r="K36" s="94"/>
      <c r="L36" s="94"/>
      <c r="M36" s="94"/>
      <c r="N36" s="120"/>
      <c r="O36" s="94"/>
      <c r="P36" s="94"/>
      <c r="Q36" s="94"/>
      <c r="R36" s="117"/>
      <c r="S36" s="40"/>
      <c r="T36" s="124"/>
      <c r="U36" s="84"/>
      <c r="V36" s="85"/>
      <c r="W36" s="84"/>
      <c r="X36" s="84"/>
      <c r="Y36" s="84"/>
      <c r="Z36" s="84"/>
      <c r="AA36" s="124"/>
      <c r="AB36" s="41"/>
    </row>
    <row r="37" spans="1:48">
      <c r="A37" s="122"/>
      <c r="B37" s="122"/>
      <c r="C37" s="122"/>
      <c r="D37" s="122"/>
      <c r="E37" s="122"/>
      <c r="F37" s="113"/>
      <c r="G37" s="94"/>
      <c r="H37" s="16"/>
      <c r="I37" s="114"/>
      <c r="J37" s="16"/>
      <c r="K37" s="94"/>
      <c r="L37" s="94"/>
      <c r="M37" s="94"/>
      <c r="N37" s="120"/>
      <c r="O37" s="94"/>
      <c r="P37" s="94"/>
      <c r="Q37" s="94"/>
      <c r="R37" s="117"/>
      <c r="S37" s="40"/>
      <c r="T37" s="124"/>
      <c r="U37" s="84"/>
      <c r="V37" s="85"/>
      <c r="W37" s="84"/>
      <c r="X37" s="84"/>
      <c r="Y37" s="84"/>
      <c r="Z37" s="84"/>
      <c r="AA37" s="124"/>
      <c r="AB37" s="41"/>
    </row>
    <row r="38" spans="1:48">
      <c r="A38" s="125" t="s">
        <v>203</v>
      </c>
      <c r="B38" s="95" t="s">
        <v>59</v>
      </c>
      <c r="C38" s="88" t="s">
        <v>60</v>
      </c>
      <c r="D38" s="96">
        <v>45511</v>
      </c>
      <c r="E38" s="96">
        <v>45296</v>
      </c>
      <c r="F38" s="88">
        <f>IF((D38&gt;E38),(D38-E38),(0))/1</f>
        <v>215</v>
      </c>
      <c r="G38" s="89">
        <f t="shared" si="0"/>
        <v>450</v>
      </c>
      <c r="H38" s="17">
        <f t="shared" si="1"/>
        <v>115</v>
      </c>
      <c r="I38" s="90">
        <f t="shared" si="12"/>
        <v>500</v>
      </c>
      <c r="J38" s="17">
        <f t="shared" si="4"/>
        <v>15</v>
      </c>
      <c r="K38" s="89">
        <f t="shared" si="2"/>
        <v>100.5</v>
      </c>
      <c r="L38" s="89">
        <f>(G38+I38+K38)*1</f>
        <v>1050.5</v>
      </c>
      <c r="M38" s="89">
        <f t="shared" si="5"/>
        <v>1050.5</v>
      </c>
      <c r="N38" s="91">
        <f>IF((Y38&gt;0),Y38,130)*1</f>
        <v>240</v>
      </c>
      <c r="O38" s="89">
        <f t="shared" si="6"/>
        <v>0</v>
      </c>
      <c r="P38" s="89">
        <v>0</v>
      </c>
      <c r="Q38" s="89">
        <f>IF((M38&gt;0),(M38+N38+P38),(Y38)+(P38))</f>
        <v>1290.5</v>
      </c>
      <c r="R38" s="97" t="s">
        <v>52</v>
      </c>
      <c r="S38" s="40"/>
      <c r="T38" s="124"/>
      <c r="U38" s="84">
        <v>4.5</v>
      </c>
      <c r="V38" s="85">
        <v>5</v>
      </c>
      <c r="W38" s="84">
        <v>6.7</v>
      </c>
      <c r="X38" s="84">
        <v>80</v>
      </c>
      <c r="Y38" s="84">
        <f>3*80</f>
        <v>240</v>
      </c>
      <c r="Z38" s="84">
        <v>850</v>
      </c>
      <c r="AA38" s="124"/>
      <c r="AB38" s="41"/>
    </row>
    <row r="39" spans="1:48">
      <c r="A39" s="125"/>
      <c r="B39" s="95" t="s">
        <v>284</v>
      </c>
      <c r="C39" s="88" t="s">
        <v>61</v>
      </c>
      <c r="D39" s="88">
        <v>28961</v>
      </c>
      <c r="E39" s="88">
        <v>28656</v>
      </c>
      <c r="F39" s="88">
        <f t="shared" ref="F39:F41" si="20">IF((D39&gt;E39),(D39-E39),(0))/1</f>
        <v>305</v>
      </c>
      <c r="G39" s="89">
        <f t="shared" si="0"/>
        <v>450</v>
      </c>
      <c r="H39" s="17">
        <f t="shared" si="1"/>
        <v>205</v>
      </c>
      <c r="I39" s="90">
        <f t="shared" si="12"/>
        <v>500</v>
      </c>
      <c r="J39" s="17">
        <f t="shared" si="4"/>
        <v>105</v>
      </c>
      <c r="K39" s="89">
        <f t="shared" si="2"/>
        <v>703.5</v>
      </c>
      <c r="L39" s="89">
        <f t="shared" ref="L39:L41" si="21">(G39+I39+K39)*1</f>
        <v>1653.5</v>
      </c>
      <c r="M39" s="89">
        <f t="shared" si="5"/>
        <v>1653.5</v>
      </c>
      <c r="N39" s="91">
        <f t="shared" ref="N39:N43" si="22">IF((Y39&gt;0),Y39,130)*1</f>
        <v>240</v>
      </c>
      <c r="O39" s="89">
        <f t="shared" si="6"/>
        <v>0</v>
      </c>
      <c r="P39" s="89">
        <v>0</v>
      </c>
      <c r="Q39" s="89">
        <f t="shared" ref="Q39:Q44" si="23">IF((M39&gt;0),(M39+N39+P39),(Y39)+(P39))</f>
        <v>1893.5</v>
      </c>
      <c r="R39" s="97" t="s">
        <v>52</v>
      </c>
      <c r="S39" s="126"/>
      <c r="T39" s="124"/>
      <c r="U39" s="84">
        <v>4.5</v>
      </c>
      <c r="V39" s="85">
        <v>5</v>
      </c>
      <c r="W39" s="84">
        <v>6.7</v>
      </c>
      <c r="X39" s="84">
        <v>80</v>
      </c>
      <c r="Y39" s="84">
        <f t="shared" ref="Y39:Y71" si="24">3*80</f>
        <v>240</v>
      </c>
      <c r="Z39" s="84">
        <v>850</v>
      </c>
      <c r="AA39" s="124"/>
      <c r="AB39" s="41"/>
    </row>
    <row r="40" spans="1:48">
      <c r="A40" s="125"/>
      <c r="B40" s="127" t="s">
        <v>206</v>
      </c>
      <c r="C40" s="96" t="s">
        <v>62</v>
      </c>
      <c r="D40" s="96">
        <v>31830</v>
      </c>
      <c r="E40" s="96">
        <v>31659</v>
      </c>
      <c r="F40" s="88">
        <f>IF((D40&gt;E40),(D40-E40),(0))/1</f>
        <v>171</v>
      </c>
      <c r="G40" s="89">
        <f t="shared" si="0"/>
        <v>450</v>
      </c>
      <c r="H40" s="17">
        <f t="shared" si="1"/>
        <v>71</v>
      </c>
      <c r="I40" s="90">
        <f t="shared" si="12"/>
        <v>355</v>
      </c>
      <c r="J40" s="17">
        <f t="shared" si="4"/>
        <v>0</v>
      </c>
      <c r="K40" s="89">
        <f t="shared" si="2"/>
        <v>0</v>
      </c>
      <c r="L40" s="89">
        <f>(G40+I40+K40)*1</f>
        <v>805</v>
      </c>
      <c r="M40" s="89">
        <f t="shared" si="5"/>
        <v>805</v>
      </c>
      <c r="N40" s="91">
        <f t="shared" si="22"/>
        <v>240</v>
      </c>
      <c r="O40" s="89">
        <f t="shared" si="6"/>
        <v>0</v>
      </c>
      <c r="P40" s="89">
        <v>0</v>
      </c>
      <c r="Q40" s="89">
        <f t="shared" si="23"/>
        <v>1045</v>
      </c>
      <c r="R40" s="97" t="s">
        <v>52</v>
      </c>
      <c r="S40" s="40"/>
      <c r="T40" s="124"/>
      <c r="U40" s="84">
        <v>4.5</v>
      </c>
      <c r="V40" s="85">
        <v>5</v>
      </c>
      <c r="W40" s="84">
        <v>6.7</v>
      </c>
      <c r="X40" s="84">
        <v>80</v>
      </c>
      <c r="Y40" s="84">
        <f t="shared" si="24"/>
        <v>240</v>
      </c>
      <c r="Z40" s="84">
        <v>850</v>
      </c>
      <c r="AA40" s="124"/>
      <c r="AB40" s="41"/>
    </row>
    <row r="41" spans="1:48">
      <c r="A41" s="125"/>
      <c r="B41" s="95" t="s">
        <v>198</v>
      </c>
      <c r="C41" s="88" t="s">
        <v>63</v>
      </c>
      <c r="D41" s="88">
        <v>36167</v>
      </c>
      <c r="E41" s="88">
        <v>36115</v>
      </c>
      <c r="F41" s="88">
        <f t="shared" si="20"/>
        <v>52</v>
      </c>
      <c r="G41" s="89">
        <f t="shared" si="0"/>
        <v>234</v>
      </c>
      <c r="H41" s="17">
        <f t="shared" si="1"/>
        <v>0</v>
      </c>
      <c r="I41" s="90">
        <f t="shared" si="12"/>
        <v>0</v>
      </c>
      <c r="J41" s="17">
        <f t="shared" si="4"/>
        <v>0</v>
      </c>
      <c r="K41" s="89">
        <f t="shared" si="2"/>
        <v>0</v>
      </c>
      <c r="L41" s="89">
        <f t="shared" si="21"/>
        <v>234</v>
      </c>
      <c r="M41" s="89">
        <f t="shared" si="5"/>
        <v>234</v>
      </c>
      <c r="N41" s="91">
        <f t="shared" si="22"/>
        <v>240</v>
      </c>
      <c r="O41" s="89">
        <f t="shared" si="6"/>
        <v>0</v>
      </c>
      <c r="P41" s="89">
        <v>0</v>
      </c>
      <c r="Q41" s="89">
        <f t="shared" si="23"/>
        <v>474</v>
      </c>
      <c r="R41" s="97" t="s">
        <v>52</v>
      </c>
      <c r="S41" s="40"/>
      <c r="T41" s="124"/>
      <c r="U41" s="84">
        <v>4.5</v>
      </c>
      <c r="V41" s="85">
        <v>5</v>
      </c>
      <c r="W41" s="84">
        <v>6.7</v>
      </c>
      <c r="X41" s="84">
        <v>80</v>
      </c>
      <c r="Y41" s="84">
        <f t="shared" si="24"/>
        <v>240</v>
      </c>
      <c r="Z41" s="84">
        <v>850</v>
      </c>
      <c r="AA41" s="124"/>
      <c r="AB41" s="41"/>
    </row>
    <row r="42" spans="1:48">
      <c r="A42" s="125"/>
      <c r="B42" s="95" t="s">
        <v>288</v>
      </c>
      <c r="C42" s="88" t="s">
        <v>64</v>
      </c>
      <c r="D42" s="88">
        <v>846</v>
      </c>
      <c r="E42" s="88">
        <v>457</v>
      </c>
      <c r="F42" s="88">
        <f t="shared" ref="F42:F46" si="25">IF((D42&gt;E42),(D42-E42),(0))/1</f>
        <v>389</v>
      </c>
      <c r="G42" s="89">
        <f t="shared" si="0"/>
        <v>450</v>
      </c>
      <c r="H42" s="17">
        <f t="shared" si="1"/>
        <v>289</v>
      </c>
      <c r="I42" s="90">
        <f t="shared" si="12"/>
        <v>500</v>
      </c>
      <c r="J42" s="17">
        <f t="shared" si="4"/>
        <v>189</v>
      </c>
      <c r="K42" s="89">
        <f t="shared" si="2"/>
        <v>1266.3</v>
      </c>
      <c r="L42" s="89">
        <f t="shared" ref="L42:L46" si="26">(G42+I42+K42)*1</f>
        <v>2216.3000000000002</v>
      </c>
      <c r="M42" s="89">
        <f t="shared" si="5"/>
        <v>2216.3000000000002</v>
      </c>
      <c r="N42" s="91">
        <f t="shared" si="22"/>
        <v>240</v>
      </c>
      <c r="O42" s="89">
        <f t="shared" si="6"/>
        <v>0</v>
      </c>
      <c r="P42" s="89">
        <v>0</v>
      </c>
      <c r="Q42" s="89">
        <f t="shared" si="23"/>
        <v>2456.3000000000002</v>
      </c>
      <c r="R42" s="97" t="s">
        <v>52</v>
      </c>
      <c r="S42" s="40"/>
      <c r="T42" s="124"/>
      <c r="U42" s="84">
        <v>4.5</v>
      </c>
      <c r="V42" s="85">
        <v>5</v>
      </c>
      <c r="W42" s="84">
        <v>6.7</v>
      </c>
      <c r="X42" s="84">
        <v>80</v>
      </c>
      <c r="Y42" s="84">
        <f t="shared" si="24"/>
        <v>240</v>
      </c>
      <c r="Z42" s="84">
        <v>850</v>
      </c>
      <c r="AA42" s="124"/>
      <c r="AB42" s="41"/>
    </row>
    <row r="43" spans="1:48">
      <c r="A43" s="125"/>
      <c r="B43" s="95" t="s">
        <v>65</v>
      </c>
      <c r="C43" s="88" t="s">
        <v>66</v>
      </c>
      <c r="D43" s="88">
        <v>19878</v>
      </c>
      <c r="E43" s="88">
        <v>19675</v>
      </c>
      <c r="F43" s="88">
        <f>IF((D43&gt;E43),(D43-E43),(0))/1</f>
        <v>203</v>
      </c>
      <c r="G43" s="89">
        <f t="shared" si="0"/>
        <v>450</v>
      </c>
      <c r="H43" s="17">
        <f t="shared" si="1"/>
        <v>103</v>
      </c>
      <c r="I43" s="90">
        <f t="shared" si="12"/>
        <v>500</v>
      </c>
      <c r="J43" s="17">
        <f t="shared" si="4"/>
        <v>3</v>
      </c>
      <c r="K43" s="89">
        <f t="shared" si="2"/>
        <v>20.100000000000001</v>
      </c>
      <c r="L43" s="89">
        <f>(G43+I43+K43)*1</f>
        <v>970.1</v>
      </c>
      <c r="M43" s="89">
        <f t="shared" si="5"/>
        <v>970.1</v>
      </c>
      <c r="N43" s="91">
        <f t="shared" si="22"/>
        <v>240</v>
      </c>
      <c r="O43" s="89">
        <f t="shared" si="6"/>
        <v>0</v>
      </c>
      <c r="P43" s="89">
        <v>0</v>
      </c>
      <c r="Q43" s="89">
        <f t="shared" si="23"/>
        <v>1210.0999999999999</v>
      </c>
      <c r="R43" s="97" t="s">
        <v>52</v>
      </c>
      <c r="S43" s="40"/>
      <c r="T43" s="124"/>
      <c r="U43" s="84">
        <v>4.5</v>
      </c>
      <c r="V43" s="85">
        <v>5</v>
      </c>
      <c r="W43" s="84">
        <v>6.7</v>
      </c>
      <c r="X43" s="84">
        <v>80</v>
      </c>
      <c r="Y43" s="84">
        <f t="shared" si="24"/>
        <v>240</v>
      </c>
      <c r="Z43" s="84">
        <v>850</v>
      </c>
      <c r="AA43" s="124"/>
      <c r="AB43" s="41"/>
    </row>
    <row r="44" spans="1:48">
      <c r="A44" s="125"/>
      <c r="B44" s="95" t="s">
        <v>226</v>
      </c>
      <c r="C44" s="128" t="s">
        <v>67</v>
      </c>
      <c r="D44" s="129">
        <v>3242</v>
      </c>
      <c r="E44" s="129">
        <v>3050</v>
      </c>
      <c r="F44" s="129">
        <f t="shared" si="25"/>
        <v>192</v>
      </c>
      <c r="G44" s="130">
        <f t="shared" si="0"/>
        <v>450</v>
      </c>
      <c r="H44" s="20">
        <f t="shared" si="1"/>
        <v>92</v>
      </c>
      <c r="I44" s="131">
        <f t="shared" si="12"/>
        <v>460</v>
      </c>
      <c r="J44" s="20">
        <f t="shared" si="4"/>
        <v>0</v>
      </c>
      <c r="K44" s="130">
        <f t="shared" si="2"/>
        <v>0</v>
      </c>
      <c r="L44" s="130">
        <f t="shared" si="26"/>
        <v>910</v>
      </c>
      <c r="M44" s="130">
        <f t="shared" si="5"/>
        <v>910</v>
      </c>
      <c r="N44" s="132">
        <f>IF((Y44&gt;0),Y44,130)*1</f>
        <v>240</v>
      </c>
      <c r="O44" s="130">
        <f t="shared" si="6"/>
        <v>0</v>
      </c>
      <c r="P44" s="130">
        <v>0</v>
      </c>
      <c r="Q44" s="89">
        <f t="shared" si="23"/>
        <v>1150</v>
      </c>
      <c r="R44" s="97" t="s">
        <v>52</v>
      </c>
      <c r="S44" s="40"/>
      <c r="T44" s="124"/>
      <c r="U44" s="84">
        <v>4.5</v>
      </c>
      <c r="V44" s="85">
        <v>5</v>
      </c>
      <c r="W44" s="84">
        <v>6.7</v>
      </c>
      <c r="X44" s="84">
        <v>80</v>
      </c>
      <c r="Y44" s="84">
        <f t="shared" si="24"/>
        <v>240</v>
      </c>
      <c r="Z44" s="84">
        <v>850</v>
      </c>
      <c r="AA44" s="124"/>
      <c r="AB44" s="41"/>
    </row>
    <row r="45" spans="1:48">
      <c r="A45" s="125"/>
      <c r="B45" s="95" t="s">
        <v>168</v>
      </c>
      <c r="C45" s="96" t="s">
        <v>68</v>
      </c>
      <c r="D45" s="96">
        <v>27711</v>
      </c>
      <c r="E45" s="96">
        <v>27456</v>
      </c>
      <c r="F45" s="88">
        <f t="shared" si="25"/>
        <v>255</v>
      </c>
      <c r="G45" s="89">
        <f t="shared" si="0"/>
        <v>450</v>
      </c>
      <c r="H45" s="17">
        <f t="shared" si="1"/>
        <v>155</v>
      </c>
      <c r="I45" s="90">
        <f t="shared" si="12"/>
        <v>500</v>
      </c>
      <c r="J45" s="17">
        <f t="shared" si="4"/>
        <v>55</v>
      </c>
      <c r="K45" s="89">
        <f t="shared" si="2"/>
        <v>368.5</v>
      </c>
      <c r="L45" s="89">
        <f t="shared" si="26"/>
        <v>1318.5</v>
      </c>
      <c r="M45" s="89">
        <f t="shared" si="5"/>
        <v>1318.5</v>
      </c>
      <c r="N45" s="91">
        <f>IF((Y45&gt;0),Y45,130)*1</f>
        <v>240</v>
      </c>
      <c r="O45" s="89">
        <f t="shared" si="6"/>
        <v>0</v>
      </c>
      <c r="P45" s="89">
        <v>0</v>
      </c>
      <c r="Q45" s="89">
        <f>IF((M45&gt;0),(M45+N45+P45),(Y45)+(P45))</f>
        <v>1558.5</v>
      </c>
      <c r="R45" s="97" t="s">
        <v>52</v>
      </c>
      <c r="S45" s="40"/>
      <c r="T45" s="124"/>
      <c r="U45" s="84">
        <v>4.5</v>
      </c>
      <c r="V45" s="85">
        <v>5</v>
      </c>
      <c r="W45" s="84">
        <v>6.7</v>
      </c>
      <c r="X45" s="84">
        <v>80</v>
      </c>
      <c r="Y45" s="84">
        <f t="shared" si="24"/>
        <v>240</v>
      </c>
      <c r="Z45" s="84">
        <v>850</v>
      </c>
      <c r="AA45" s="124"/>
      <c r="AB45" s="41"/>
    </row>
    <row r="46" spans="1:48">
      <c r="A46" s="125"/>
      <c r="B46" s="95" t="s">
        <v>165</v>
      </c>
      <c r="C46" s="88" t="s">
        <v>69</v>
      </c>
      <c r="D46" s="88">
        <v>69450</v>
      </c>
      <c r="E46" s="88">
        <v>68826</v>
      </c>
      <c r="F46" s="88">
        <f t="shared" si="25"/>
        <v>624</v>
      </c>
      <c r="G46" s="89">
        <f t="shared" si="0"/>
        <v>450</v>
      </c>
      <c r="H46" s="17">
        <f t="shared" si="1"/>
        <v>524</v>
      </c>
      <c r="I46" s="90">
        <f t="shared" si="12"/>
        <v>500</v>
      </c>
      <c r="J46" s="17">
        <f t="shared" si="4"/>
        <v>424</v>
      </c>
      <c r="K46" s="89">
        <f t="shared" si="2"/>
        <v>2840.8</v>
      </c>
      <c r="L46" s="89">
        <f t="shared" si="26"/>
        <v>3790.8</v>
      </c>
      <c r="M46" s="89">
        <f t="shared" si="5"/>
        <v>3790.8</v>
      </c>
      <c r="N46" s="91">
        <f t="shared" ref="N46:N71" si="27">IF((Y46&gt;0),Y46,130)*1</f>
        <v>240</v>
      </c>
      <c r="O46" s="89">
        <f t="shared" si="6"/>
        <v>0</v>
      </c>
      <c r="P46" s="89">
        <v>0</v>
      </c>
      <c r="Q46" s="89">
        <f t="shared" ref="Q46:Q71" si="28">IF((M46&gt;0),(M46+N46+P46),(Y46)+(P46))</f>
        <v>4030.8</v>
      </c>
      <c r="R46" s="97" t="s">
        <v>52</v>
      </c>
      <c r="S46" s="40"/>
      <c r="T46" s="124"/>
      <c r="U46" s="84">
        <v>4.5</v>
      </c>
      <c r="V46" s="85">
        <v>5</v>
      </c>
      <c r="W46" s="84">
        <v>6.7</v>
      </c>
      <c r="X46" s="84">
        <v>80</v>
      </c>
      <c r="Y46" s="84">
        <f t="shared" si="24"/>
        <v>240</v>
      </c>
      <c r="Z46" s="84">
        <v>850</v>
      </c>
      <c r="AA46" s="124"/>
      <c r="AB46" s="41"/>
    </row>
    <row r="47" spans="1:48">
      <c r="A47" s="125"/>
      <c r="B47" s="95" t="s">
        <v>70</v>
      </c>
      <c r="C47" s="88" t="s">
        <v>71</v>
      </c>
      <c r="D47" s="88">
        <v>8569</v>
      </c>
      <c r="E47" s="88">
        <v>8468</v>
      </c>
      <c r="F47" s="88">
        <f>IF((D47&gt;E47),(D47-E47),(0))/1</f>
        <v>101</v>
      </c>
      <c r="G47" s="89">
        <f t="shared" si="0"/>
        <v>450</v>
      </c>
      <c r="H47" s="17">
        <f t="shared" si="1"/>
        <v>1</v>
      </c>
      <c r="I47" s="90">
        <f t="shared" si="12"/>
        <v>5</v>
      </c>
      <c r="J47" s="17">
        <f t="shared" si="4"/>
        <v>0</v>
      </c>
      <c r="K47" s="89">
        <f t="shared" si="2"/>
        <v>0</v>
      </c>
      <c r="L47" s="89">
        <f>(G47+I47+K47)*1</f>
        <v>455</v>
      </c>
      <c r="M47" s="89">
        <f t="shared" si="5"/>
        <v>455</v>
      </c>
      <c r="N47" s="91">
        <f t="shared" si="27"/>
        <v>240</v>
      </c>
      <c r="O47" s="89">
        <f t="shared" si="6"/>
        <v>0</v>
      </c>
      <c r="P47" s="89">
        <v>0</v>
      </c>
      <c r="Q47" s="89">
        <f t="shared" si="28"/>
        <v>695</v>
      </c>
      <c r="R47" s="97" t="s">
        <v>52</v>
      </c>
      <c r="S47" s="40"/>
      <c r="T47" s="124"/>
      <c r="U47" s="84">
        <v>4.5</v>
      </c>
      <c r="V47" s="85">
        <v>5</v>
      </c>
      <c r="W47" s="84">
        <v>6.7</v>
      </c>
      <c r="X47" s="84">
        <v>80</v>
      </c>
      <c r="Y47" s="84">
        <f t="shared" si="24"/>
        <v>240</v>
      </c>
      <c r="Z47" s="84">
        <v>850</v>
      </c>
      <c r="AA47" s="124"/>
      <c r="AB47" s="41"/>
    </row>
    <row r="48" spans="1:48">
      <c r="A48" s="125"/>
      <c r="B48" s="95" t="s">
        <v>102</v>
      </c>
      <c r="C48" s="88" t="s">
        <v>72</v>
      </c>
      <c r="D48" s="101"/>
      <c r="E48" s="101"/>
      <c r="F48" s="101">
        <f t="shared" ref="F48:F71" si="29">IF((D48&gt;E48),(D48-E48),(0))/1</f>
        <v>0</v>
      </c>
      <c r="G48" s="92">
        <f t="shared" si="0"/>
        <v>0</v>
      </c>
      <c r="H48" s="18">
        <f t="shared" si="1"/>
        <v>0</v>
      </c>
      <c r="I48" s="102">
        <f t="shared" si="12"/>
        <v>0</v>
      </c>
      <c r="J48" s="18">
        <f t="shared" si="4"/>
        <v>0</v>
      </c>
      <c r="K48" s="92">
        <f t="shared" si="2"/>
        <v>0</v>
      </c>
      <c r="L48" s="92">
        <f t="shared" ref="L48:L71" si="30">(G48+I48+K48)*1</f>
        <v>0</v>
      </c>
      <c r="M48" s="92">
        <f t="shared" si="5"/>
        <v>0</v>
      </c>
      <c r="N48" s="103">
        <f t="shared" si="27"/>
        <v>240</v>
      </c>
      <c r="O48" s="92">
        <f>IF((F48&gt;0),0,(Y48))</f>
        <v>240</v>
      </c>
      <c r="P48" s="92">
        <v>0</v>
      </c>
      <c r="Q48" s="92">
        <f t="shared" si="28"/>
        <v>240</v>
      </c>
      <c r="R48" s="97" t="s">
        <v>52</v>
      </c>
      <c r="S48" s="40"/>
      <c r="T48" s="124"/>
      <c r="U48" s="84">
        <v>4.5</v>
      </c>
      <c r="V48" s="85">
        <v>5</v>
      </c>
      <c r="W48" s="84">
        <v>6.7</v>
      </c>
      <c r="X48" s="84">
        <v>80</v>
      </c>
      <c r="Y48" s="84">
        <f t="shared" si="24"/>
        <v>240</v>
      </c>
      <c r="Z48" s="84">
        <v>850</v>
      </c>
      <c r="AA48" s="124"/>
      <c r="AB48" s="41"/>
    </row>
    <row r="49" spans="1:28">
      <c r="A49" s="125"/>
      <c r="B49" s="95" t="s">
        <v>73</v>
      </c>
      <c r="C49" s="88" t="s">
        <v>74</v>
      </c>
      <c r="D49" s="88">
        <v>78514</v>
      </c>
      <c r="E49" s="88">
        <v>78434</v>
      </c>
      <c r="F49" s="88">
        <f>IF((D49&gt;E49),(D49-E49),(0))/1</f>
        <v>80</v>
      </c>
      <c r="G49" s="89">
        <f t="shared" si="0"/>
        <v>360</v>
      </c>
      <c r="H49" s="17">
        <f t="shared" si="1"/>
        <v>0</v>
      </c>
      <c r="I49" s="90">
        <f t="shared" si="12"/>
        <v>0</v>
      </c>
      <c r="J49" s="17">
        <f t="shared" si="4"/>
        <v>0</v>
      </c>
      <c r="K49" s="89">
        <f t="shared" si="2"/>
        <v>0</v>
      </c>
      <c r="L49" s="89">
        <f>(G49+I49+K49)*1</f>
        <v>360</v>
      </c>
      <c r="M49" s="89">
        <f t="shared" si="5"/>
        <v>360</v>
      </c>
      <c r="N49" s="91">
        <f t="shared" si="27"/>
        <v>240</v>
      </c>
      <c r="O49" s="89">
        <f t="shared" si="6"/>
        <v>0</v>
      </c>
      <c r="P49" s="89">
        <v>0</v>
      </c>
      <c r="Q49" s="89">
        <f t="shared" si="28"/>
        <v>600</v>
      </c>
      <c r="R49" s="97" t="s">
        <v>52</v>
      </c>
      <c r="S49" s="40"/>
      <c r="T49" s="124"/>
      <c r="U49" s="84">
        <v>4.5</v>
      </c>
      <c r="V49" s="85">
        <v>5</v>
      </c>
      <c r="W49" s="84">
        <v>6.7</v>
      </c>
      <c r="X49" s="84">
        <v>80</v>
      </c>
      <c r="Y49" s="84">
        <f t="shared" si="24"/>
        <v>240</v>
      </c>
      <c r="Z49" s="84">
        <v>850</v>
      </c>
      <c r="AA49" s="124"/>
      <c r="AB49" s="41"/>
    </row>
    <row r="50" spans="1:28">
      <c r="A50" s="125"/>
      <c r="B50" s="95" t="s">
        <v>75</v>
      </c>
      <c r="C50" s="88" t="s">
        <v>76</v>
      </c>
      <c r="D50" s="88">
        <v>69497</v>
      </c>
      <c r="E50" s="88">
        <v>69064</v>
      </c>
      <c r="F50" s="88">
        <f>IF((D50&gt;E50),(D50-E50),(0))/1</f>
        <v>433</v>
      </c>
      <c r="G50" s="89">
        <f t="shared" si="0"/>
        <v>450</v>
      </c>
      <c r="H50" s="17">
        <f t="shared" si="1"/>
        <v>333</v>
      </c>
      <c r="I50" s="90">
        <f t="shared" si="12"/>
        <v>500</v>
      </c>
      <c r="J50" s="17">
        <f t="shared" si="4"/>
        <v>233</v>
      </c>
      <c r="K50" s="89">
        <f t="shared" si="2"/>
        <v>1561.1000000000001</v>
      </c>
      <c r="L50" s="89">
        <f>(G50+I50+K50)*1</f>
        <v>2511.1000000000004</v>
      </c>
      <c r="M50" s="89">
        <f t="shared" si="5"/>
        <v>2511.1000000000004</v>
      </c>
      <c r="N50" s="91">
        <f t="shared" si="27"/>
        <v>240</v>
      </c>
      <c r="O50" s="89">
        <f t="shared" si="6"/>
        <v>0</v>
      </c>
      <c r="P50" s="89">
        <v>0</v>
      </c>
      <c r="Q50" s="89">
        <f t="shared" si="28"/>
        <v>2751.1000000000004</v>
      </c>
      <c r="R50" s="97" t="s">
        <v>52</v>
      </c>
      <c r="S50" s="40"/>
      <c r="T50" s="124"/>
      <c r="U50" s="84">
        <v>4.5</v>
      </c>
      <c r="V50" s="85">
        <v>5</v>
      </c>
      <c r="W50" s="84">
        <v>6.7</v>
      </c>
      <c r="X50" s="84">
        <v>80</v>
      </c>
      <c r="Y50" s="84">
        <f t="shared" si="24"/>
        <v>240</v>
      </c>
      <c r="Z50" s="84">
        <v>850</v>
      </c>
      <c r="AA50" s="124"/>
      <c r="AB50" s="41"/>
    </row>
    <row r="51" spans="1:28">
      <c r="A51" s="125"/>
      <c r="B51" s="95" t="s">
        <v>232</v>
      </c>
      <c r="C51" s="88" t="s">
        <v>77</v>
      </c>
      <c r="D51" s="88">
        <v>66660</v>
      </c>
      <c r="E51" s="88">
        <v>66660</v>
      </c>
      <c r="F51" s="88">
        <f>IF((D51&gt;E51),(D51-E51),(0))/1</f>
        <v>0</v>
      </c>
      <c r="G51" s="89">
        <f t="shared" si="0"/>
        <v>0</v>
      </c>
      <c r="H51" s="17">
        <f t="shared" si="1"/>
        <v>0</v>
      </c>
      <c r="I51" s="90">
        <f t="shared" si="12"/>
        <v>0</v>
      </c>
      <c r="J51" s="17">
        <f t="shared" si="4"/>
        <v>0</v>
      </c>
      <c r="K51" s="89">
        <f t="shared" si="2"/>
        <v>0</v>
      </c>
      <c r="L51" s="89">
        <f>(G51+I51+K51)*1</f>
        <v>0</v>
      </c>
      <c r="M51" s="89">
        <f t="shared" si="5"/>
        <v>0</v>
      </c>
      <c r="N51" s="91">
        <f t="shared" si="27"/>
        <v>240</v>
      </c>
      <c r="O51" s="89">
        <f t="shared" si="6"/>
        <v>240</v>
      </c>
      <c r="P51" s="89">
        <v>0</v>
      </c>
      <c r="Q51" s="89">
        <f t="shared" si="28"/>
        <v>240</v>
      </c>
      <c r="R51" s="97" t="s">
        <v>240</v>
      </c>
      <c r="S51" s="40"/>
      <c r="T51" s="124"/>
      <c r="U51" s="84">
        <v>4.5</v>
      </c>
      <c r="V51" s="85">
        <v>5</v>
      </c>
      <c r="W51" s="84">
        <v>6.7</v>
      </c>
      <c r="X51" s="84">
        <v>80</v>
      </c>
      <c r="Y51" s="84">
        <f t="shared" si="24"/>
        <v>240</v>
      </c>
      <c r="Z51" s="84">
        <v>850</v>
      </c>
      <c r="AA51" s="124"/>
      <c r="AB51" s="41"/>
    </row>
    <row r="52" spans="1:28" ht="15" customHeight="1">
      <c r="A52" s="125"/>
      <c r="B52" s="95" t="s">
        <v>228</v>
      </c>
      <c r="C52" s="88" t="s">
        <v>78</v>
      </c>
      <c r="D52" s="88">
        <v>27424</v>
      </c>
      <c r="E52" s="88">
        <v>27353</v>
      </c>
      <c r="F52" s="88">
        <f>IF((D52&gt;E52),(D52-E52),(0))/1</f>
        <v>71</v>
      </c>
      <c r="G52" s="89">
        <f t="shared" si="0"/>
        <v>319.5</v>
      </c>
      <c r="H52" s="17">
        <f t="shared" si="1"/>
        <v>0</v>
      </c>
      <c r="I52" s="90">
        <f t="shared" si="12"/>
        <v>0</v>
      </c>
      <c r="J52" s="17">
        <f t="shared" si="4"/>
        <v>0</v>
      </c>
      <c r="K52" s="89">
        <f t="shared" si="2"/>
        <v>0</v>
      </c>
      <c r="L52" s="89">
        <f>(G52+I52+K52)*1</f>
        <v>319.5</v>
      </c>
      <c r="M52" s="89">
        <f t="shared" si="5"/>
        <v>319.5</v>
      </c>
      <c r="N52" s="91">
        <f t="shared" si="27"/>
        <v>240</v>
      </c>
      <c r="O52" s="89">
        <f t="shared" si="6"/>
        <v>0</v>
      </c>
      <c r="P52" s="89">
        <v>0</v>
      </c>
      <c r="Q52" s="89">
        <f t="shared" si="28"/>
        <v>559.5</v>
      </c>
      <c r="R52" s="97" t="s">
        <v>52</v>
      </c>
      <c r="S52" s="133"/>
      <c r="T52" s="134"/>
      <c r="U52" s="84">
        <v>4.5</v>
      </c>
      <c r="V52" s="85">
        <v>5</v>
      </c>
      <c r="W52" s="84">
        <v>6.7</v>
      </c>
      <c r="X52" s="84">
        <v>80</v>
      </c>
      <c r="Y52" s="84">
        <f t="shared" si="24"/>
        <v>240</v>
      </c>
      <c r="Z52" s="84">
        <v>850</v>
      </c>
      <c r="AA52" s="124"/>
      <c r="AB52" s="41"/>
    </row>
    <row r="53" spans="1:28">
      <c r="A53" s="125"/>
      <c r="B53" s="95" t="s">
        <v>152</v>
      </c>
      <c r="C53" s="88" t="s">
        <v>79</v>
      </c>
      <c r="D53" s="88">
        <v>79932</v>
      </c>
      <c r="E53" s="88">
        <v>79853</v>
      </c>
      <c r="F53" s="88">
        <f>IF((D53&gt;E53),(D53-E53),(0))/1</f>
        <v>79</v>
      </c>
      <c r="G53" s="89">
        <f t="shared" si="0"/>
        <v>355.5</v>
      </c>
      <c r="H53" s="17">
        <f t="shared" si="1"/>
        <v>0</v>
      </c>
      <c r="I53" s="90">
        <f t="shared" si="12"/>
        <v>0</v>
      </c>
      <c r="J53" s="17">
        <f t="shared" si="4"/>
        <v>0</v>
      </c>
      <c r="K53" s="89">
        <f t="shared" si="2"/>
        <v>0</v>
      </c>
      <c r="L53" s="89">
        <f>(G53+I53+K53)*1</f>
        <v>355.5</v>
      </c>
      <c r="M53" s="89">
        <f t="shared" si="5"/>
        <v>355.5</v>
      </c>
      <c r="N53" s="91">
        <f t="shared" si="27"/>
        <v>240</v>
      </c>
      <c r="O53" s="89">
        <f t="shared" si="6"/>
        <v>0</v>
      </c>
      <c r="P53" s="89">
        <v>0</v>
      </c>
      <c r="Q53" s="89">
        <f t="shared" si="28"/>
        <v>595.5</v>
      </c>
      <c r="R53" s="97" t="s">
        <v>52</v>
      </c>
      <c r="S53" s="133"/>
      <c r="T53" s="134"/>
      <c r="U53" s="84">
        <v>4.5</v>
      </c>
      <c r="V53" s="85">
        <v>5</v>
      </c>
      <c r="W53" s="84">
        <v>6.7</v>
      </c>
      <c r="X53" s="84">
        <v>80</v>
      </c>
      <c r="Y53" s="84">
        <f t="shared" si="24"/>
        <v>240</v>
      </c>
      <c r="Z53" s="84">
        <v>850</v>
      </c>
      <c r="AA53" s="124"/>
      <c r="AB53" s="41"/>
    </row>
    <row r="54" spans="1:28">
      <c r="A54" s="125"/>
      <c r="B54" s="95" t="s">
        <v>130</v>
      </c>
      <c r="C54" s="88" t="s">
        <v>80</v>
      </c>
      <c r="D54" s="88">
        <v>71903</v>
      </c>
      <c r="E54" s="88">
        <v>71801</v>
      </c>
      <c r="F54" s="88">
        <f t="shared" ref="F54" si="31">IF((D54&gt;E54),(D54-E54),(0))/1</f>
        <v>102</v>
      </c>
      <c r="G54" s="89">
        <f t="shared" si="0"/>
        <v>450</v>
      </c>
      <c r="H54" s="17">
        <f t="shared" si="1"/>
        <v>2</v>
      </c>
      <c r="I54" s="90">
        <f t="shared" si="12"/>
        <v>10</v>
      </c>
      <c r="J54" s="17">
        <f t="shared" si="4"/>
        <v>0</v>
      </c>
      <c r="K54" s="89">
        <f t="shared" si="2"/>
        <v>0</v>
      </c>
      <c r="L54" s="89">
        <f t="shared" ref="L54" si="32">(G54+I54+K54)*1</f>
        <v>460</v>
      </c>
      <c r="M54" s="89">
        <f t="shared" si="5"/>
        <v>460</v>
      </c>
      <c r="N54" s="91">
        <f t="shared" si="27"/>
        <v>240</v>
      </c>
      <c r="O54" s="89">
        <f t="shared" si="6"/>
        <v>0</v>
      </c>
      <c r="P54" s="89">
        <v>0</v>
      </c>
      <c r="Q54" s="89">
        <f t="shared" si="28"/>
        <v>700</v>
      </c>
      <c r="R54" s="97" t="s">
        <v>52</v>
      </c>
      <c r="S54" s="40"/>
      <c r="T54" s="124"/>
      <c r="U54" s="84">
        <v>4.5</v>
      </c>
      <c r="V54" s="85">
        <v>5</v>
      </c>
      <c r="W54" s="84">
        <v>6.7</v>
      </c>
      <c r="X54" s="84">
        <v>80</v>
      </c>
      <c r="Y54" s="84">
        <f t="shared" si="24"/>
        <v>240</v>
      </c>
      <c r="Z54" s="84">
        <v>850</v>
      </c>
      <c r="AA54" s="124"/>
      <c r="AB54" s="41"/>
    </row>
    <row r="55" spans="1:28">
      <c r="A55" s="125"/>
      <c r="B55" s="95" t="s">
        <v>197</v>
      </c>
      <c r="C55" s="88" t="s">
        <v>81</v>
      </c>
      <c r="D55" s="88">
        <v>51387</v>
      </c>
      <c r="E55" s="88">
        <v>51270</v>
      </c>
      <c r="F55" s="88">
        <f>IF((D55&gt;E55),(D55-E55),(0))/1</f>
        <v>117</v>
      </c>
      <c r="G55" s="89">
        <f t="shared" si="0"/>
        <v>450</v>
      </c>
      <c r="H55" s="17">
        <f t="shared" si="1"/>
        <v>17</v>
      </c>
      <c r="I55" s="90">
        <f t="shared" si="12"/>
        <v>85</v>
      </c>
      <c r="J55" s="17">
        <f t="shared" si="4"/>
        <v>0</v>
      </c>
      <c r="K55" s="89">
        <f t="shared" si="2"/>
        <v>0</v>
      </c>
      <c r="L55" s="89">
        <f>(G55+I55+K55)*1</f>
        <v>535</v>
      </c>
      <c r="M55" s="89">
        <f t="shared" si="5"/>
        <v>535</v>
      </c>
      <c r="N55" s="91">
        <f t="shared" si="27"/>
        <v>240</v>
      </c>
      <c r="O55" s="89">
        <f t="shared" si="6"/>
        <v>0</v>
      </c>
      <c r="P55" s="89">
        <v>0</v>
      </c>
      <c r="Q55" s="89">
        <f t="shared" si="28"/>
        <v>775</v>
      </c>
      <c r="R55" s="97" t="s">
        <v>52</v>
      </c>
      <c r="S55" s="135"/>
      <c r="T55" s="124"/>
      <c r="U55" s="84">
        <v>4.5</v>
      </c>
      <c r="V55" s="85">
        <v>5</v>
      </c>
      <c r="W55" s="84">
        <v>6.7</v>
      </c>
      <c r="X55" s="84">
        <v>80</v>
      </c>
      <c r="Y55" s="84">
        <f t="shared" si="24"/>
        <v>240</v>
      </c>
      <c r="Z55" s="84">
        <v>850</v>
      </c>
      <c r="AA55" s="124"/>
      <c r="AB55" s="41"/>
    </row>
    <row r="56" spans="1:28">
      <c r="A56" s="125"/>
      <c r="B56" s="95" t="s">
        <v>82</v>
      </c>
      <c r="C56" s="88" t="s">
        <v>83</v>
      </c>
      <c r="D56" s="88">
        <v>47867</v>
      </c>
      <c r="E56" s="88">
        <v>47851</v>
      </c>
      <c r="F56" s="88">
        <f>IF((D56&gt;E56),(D56-E56),(0))/1</f>
        <v>16</v>
      </c>
      <c r="G56" s="89">
        <f t="shared" si="0"/>
        <v>72</v>
      </c>
      <c r="H56" s="17">
        <f t="shared" si="1"/>
        <v>0</v>
      </c>
      <c r="I56" s="90">
        <f t="shared" si="12"/>
        <v>0</v>
      </c>
      <c r="J56" s="17">
        <f t="shared" si="4"/>
        <v>0</v>
      </c>
      <c r="K56" s="89">
        <f t="shared" si="2"/>
        <v>0</v>
      </c>
      <c r="L56" s="89">
        <f>(G56+I56+K56)*1</f>
        <v>72</v>
      </c>
      <c r="M56" s="89">
        <f t="shared" si="5"/>
        <v>72</v>
      </c>
      <c r="N56" s="91">
        <f t="shared" si="27"/>
        <v>240</v>
      </c>
      <c r="O56" s="89">
        <f t="shared" si="6"/>
        <v>0</v>
      </c>
      <c r="P56" s="89">
        <v>0</v>
      </c>
      <c r="Q56" s="89">
        <f t="shared" si="28"/>
        <v>312</v>
      </c>
      <c r="R56" s="97" t="s">
        <v>52</v>
      </c>
      <c r="S56" s="40"/>
      <c r="T56" s="124"/>
      <c r="U56" s="84">
        <v>4.5</v>
      </c>
      <c r="V56" s="85">
        <v>5</v>
      </c>
      <c r="W56" s="84">
        <v>6.7</v>
      </c>
      <c r="X56" s="84">
        <v>80</v>
      </c>
      <c r="Y56" s="84">
        <f t="shared" si="24"/>
        <v>240</v>
      </c>
      <c r="Z56" s="84">
        <v>850</v>
      </c>
      <c r="AA56" s="124"/>
      <c r="AB56" s="41"/>
    </row>
    <row r="57" spans="1:28">
      <c r="A57" s="125"/>
      <c r="B57" s="95" t="s">
        <v>84</v>
      </c>
      <c r="C57" s="88" t="s">
        <v>85</v>
      </c>
      <c r="D57" s="88">
        <v>60221</v>
      </c>
      <c r="E57" s="88">
        <v>60221</v>
      </c>
      <c r="F57" s="88">
        <f>IF((D57&gt;E57),(D57-E57),(0))/1</f>
        <v>0</v>
      </c>
      <c r="G57" s="89">
        <f t="shared" si="0"/>
        <v>0</v>
      </c>
      <c r="H57" s="17">
        <f t="shared" si="1"/>
        <v>0</v>
      </c>
      <c r="I57" s="90">
        <f t="shared" si="12"/>
        <v>0</v>
      </c>
      <c r="J57" s="17">
        <f t="shared" si="4"/>
        <v>0</v>
      </c>
      <c r="K57" s="89">
        <f t="shared" si="2"/>
        <v>0</v>
      </c>
      <c r="L57" s="89">
        <f>(G57+I57+K57)*1</f>
        <v>0</v>
      </c>
      <c r="M57" s="89">
        <f t="shared" si="5"/>
        <v>0</v>
      </c>
      <c r="N57" s="91">
        <f t="shared" si="27"/>
        <v>240</v>
      </c>
      <c r="O57" s="89">
        <f t="shared" si="6"/>
        <v>240</v>
      </c>
      <c r="P57" s="89">
        <v>0</v>
      </c>
      <c r="Q57" s="89">
        <f t="shared" si="28"/>
        <v>240</v>
      </c>
      <c r="R57" s="97" t="s">
        <v>240</v>
      </c>
      <c r="S57" s="40"/>
      <c r="T57" s="124"/>
      <c r="U57" s="84">
        <v>4.5</v>
      </c>
      <c r="V57" s="85">
        <v>5</v>
      </c>
      <c r="W57" s="84">
        <v>6.7</v>
      </c>
      <c r="X57" s="84">
        <v>80</v>
      </c>
      <c r="Y57" s="84">
        <f t="shared" si="24"/>
        <v>240</v>
      </c>
      <c r="Z57" s="84">
        <v>850</v>
      </c>
      <c r="AA57" s="124"/>
      <c r="AB57" s="41"/>
    </row>
    <row r="58" spans="1:28">
      <c r="A58" s="125"/>
      <c r="B58" s="95" t="s">
        <v>86</v>
      </c>
      <c r="C58" s="88" t="s">
        <v>87</v>
      </c>
      <c r="D58" s="96">
        <v>111513</v>
      </c>
      <c r="E58" s="96">
        <v>110928</v>
      </c>
      <c r="F58" s="88">
        <f t="shared" si="29"/>
        <v>585</v>
      </c>
      <c r="G58" s="89">
        <f t="shared" si="0"/>
        <v>450</v>
      </c>
      <c r="H58" s="17">
        <f t="shared" si="1"/>
        <v>485</v>
      </c>
      <c r="I58" s="90">
        <f t="shared" si="12"/>
        <v>500</v>
      </c>
      <c r="J58" s="17">
        <f t="shared" si="4"/>
        <v>385</v>
      </c>
      <c r="K58" s="89">
        <f t="shared" si="2"/>
        <v>2579.5</v>
      </c>
      <c r="L58" s="89">
        <f t="shared" si="30"/>
        <v>3529.5</v>
      </c>
      <c r="M58" s="89">
        <f t="shared" si="5"/>
        <v>3529.5</v>
      </c>
      <c r="N58" s="91">
        <f t="shared" si="27"/>
        <v>240</v>
      </c>
      <c r="O58" s="89">
        <f t="shared" si="6"/>
        <v>0</v>
      </c>
      <c r="P58" s="89">
        <v>0</v>
      </c>
      <c r="Q58" s="89">
        <f t="shared" si="28"/>
        <v>3769.5</v>
      </c>
      <c r="R58" s="97" t="s">
        <v>52</v>
      </c>
      <c r="S58" s="40"/>
      <c r="T58" s="124"/>
      <c r="U58" s="84">
        <v>4.5</v>
      </c>
      <c r="V58" s="85">
        <v>5</v>
      </c>
      <c r="W58" s="84">
        <v>6.7</v>
      </c>
      <c r="X58" s="84">
        <v>80</v>
      </c>
      <c r="Y58" s="84">
        <f t="shared" si="24"/>
        <v>240</v>
      </c>
      <c r="Z58" s="84">
        <v>850</v>
      </c>
      <c r="AA58" s="124"/>
      <c r="AB58" s="41"/>
    </row>
    <row r="59" spans="1:28">
      <c r="A59" s="125"/>
      <c r="B59" s="95" t="s">
        <v>139</v>
      </c>
      <c r="C59" s="88" t="s">
        <v>207</v>
      </c>
      <c r="D59" s="88">
        <v>26936</v>
      </c>
      <c r="E59" s="88">
        <v>26804</v>
      </c>
      <c r="F59" s="88">
        <f>IF((D59&gt;E59),(D59-E59),(0))/1</f>
        <v>132</v>
      </c>
      <c r="G59" s="89">
        <f t="shared" si="0"/>
        <v>450</v>
      </c>
      <c r="H59" s="17">
        <f t="shared" si="1"/>
        <v>32</v>
      </c>
      <c r="I59" s="90">
        <f t="shared" si="12"/>
        <v>160</v>
      </c>
      <c r="J59" s="17">
        <f t="shared" si="4"/>
        <v>0</v>
      </c>
      <c r="K59" s="89">
        <f t="shared" si="2"/>
        <v>0</v>
      </c>
      <c r="L59" s="89">
        <f>(G59+I59+K59)*1</f>
        <v>610</v>
      </c>
      <c r="M59" s="89">
        <f t="shared" si="5"/>
        <v>610</v>
      </c>
      <c r="N59" s="91">
        <f t="shared" si="27"/>
        <v>240</v>
      </c>
      <c r="O59" s="89">
        <f t="shared" si="6"/>
        <v>0</v>
      </c>
      <c r="P59" s="89">
        <v>0</v>
      </c>
      <c r="Q59" s="89">
        <f t="shared" si="28"/>
        <v>850</v>
      </c>
      <c r="R59" s="97" t="s">
        <v>52</v>
      </c>
      <c r="S59" s="40"/>
      <c r="T59" s="124"/>
      <c r="U59" s="84">
        <v>4.5</v>
      </c>
      <c r="V59" s="85">
        <v>5</v>
      </c>
      <c r="W59" s="84">
        <v>6.7</v>
      </c>
      <c r="X59" s="84">
        <v>80</v>
      </c>
      <c r="Y59" s="84">
        <f t="shared" si="24"/>
        <v>240</v>
      </c>
      <c r="Z59" s="84">
        <v>850</v>
      </c>
      <c r="AA59" s="124"/>
      <c r="AB59" s="41"/>
    </row>
    <row r="60" spans="1:28">
      <c r="A60" s="125"/>
      <c r="B60" s="95" t="s">
        <v>294</v>
      </c>
      <c r="C60" s="88" t="s">
        <v>88</v>
      </c>
      <c r="D60" s="88">
        <v>71993</v>
      </c>
      <c r="E60" s="88">
        <v>71676</v>
      </c>
      <c r="F60" s="88">
        <f>IF((D60&gt;E60),(D60-E60),(0))/1</f>
        <v>317</v>
      </c>
      <c r="G60" s="89">
        <f t="shared" si="0"/>
        <v>450</v>
      </c>
      <c r="H60" s="17">
        <f t="shared" si="1"/>
        <v>217</v>
      </c>
      <c r="I60" s="90">
        <f t="shared" si="12"/>
        <v>500</v>
      </c>
      <c r="J60" s="17">
        <f t="shared" si="4"/>
        <v>117</v>
      </c>
      <c r="K60" s="89">
        <f t="shared" si="2"/>
        <v>783.9</v>
      </c>
      <c r="L60" s="89">
        <f>(G60+I60+K60)*1</f>
        <v>1733.9</v>
      </c>
      <c r="M60" s="89">
        <f t="shared" si="5"/>
        <v>1733.9</v>
      </c>
      <c r="N60" s="91">
        <f t="shared" si="27"/>
        <v>240</v>
      </c>
      <c r="O60" s="89">
        <f t="shared" si="6"/>
        <v>0</v>
      </c>
      <c r="P60" s="89">
        <v>0</v>
      </c>
      <c r="Q60" s="89">
        <f t="shared" si="28"/>
        <v>1973.9</v>
      </c>
      <c r="R60" s="97" t="s">
        <v>52</v>
      </c>
      <c r="S60" s="40"/>
      <c r="T60" s="124"/>
      <c r="U60" s="84">
        <v>4.5</v>
      </c>
      <c r="V60" s="85">
        <v>5</v>
      </c>
      <c r="W60" s="84">
        <v>6.7</v>
      </c>
      <c r="X60" s="84">
        <v>80</v>
      </c>
      <c r="Y60" s="84">
        <f t="shared" si="24"/>
        <v>240</v>
      </c>
      <c r="Z60" s="84">
        <v>850</v>
      </c>
      <c r="AA60" s="124"/>
      <c r="AB60" s="41"/>
    </row>
    <row r="61" spans="1:28">
      <c r="A61" s="125"/>
      <c r="B61" s="95" t="s">
        <v>306</v>
      </c>
      <c r="C61" s="88" t="s">
        <v>89</v>
      </c>
      <c r="D61" s="88">
        <v>79116</v>
      </c>
      <c r="E61" s="88">
        <v>79116</v>
      </c>
      <c r="F61" s="88">
        <f>IF((D61&gt;E61),(D61-E61),(0))/1</f>
        <v>0</v>
      </c>
      <c r="G61" s="89">
        <f t="shared" si="0"/>
        <v>0</v>
      </c>
      <c r="H61" s="17">
        <f t="shared" si="1"/>
        <v>0</v>
      </c>
      <c r="I61" s="90">
        <f t="shared" si="12"/>
        <v>0</v>
      </c>
      <c r="J61" s="17">
        <f t="shared" si="4"/>
        <v>0</v>
      </c>
      <c r="K61" s="89">
        <f t="shared" si="2"/>
        <v>0</v>
      </c>
      <c r="L61" s="89">
        <f>(G61+I61+K61)*1</f>
        <v>0</v>
      </c>
      <c r="M61" s="89">
        <f t="shared" si="5"/>
        <v>0</v>
      </c>
      <c r="N61" s="91">
        <f t="shared" si="27"/>
        <v>240</v>
      </c>
      <c r="O61" s="89">
        <f t="shared" si="6"/>
        <v>240</v>
      </c>
      <c r="P61" s="89">
        <v>0</v>
      </c>
      <c r="Q61" s="89">
        <f t="shared" si="28"/>
        <v>240</v>
      </c>
      <c r="R61" s="97" t="s">
        <v>240</v>
      </c>
      <c r="S61" s="40"/>
      <c r="T61" s="124"/>
      <c r="U61" s="84">
        <v>4.5</v>
      </c>
      <c r="V61" s="85">
        <v>5</v>
      </c>
      <c r="W61" s="84">
        <v>6.7</v>
      </c>
      <c r="X61" s="84">
        <v>80</v>
      </c>
      <c r="Y61" s="84">
        <f t="shared" si="24"/>
        <v>240</v>
      </c>
      <c r="Z61" s="84">
        <v>850</v>
      </c>
      <c r="AA61" s="124"/>
      <c r="AB61" s="41"/>
    </row>
    <row r="62" spans="1:28">
      <c r="A62" s="125"/>
      <c r="B62" s="95" t="s">
        <v>219</v>
      </c>
      <c r="C62" s="88" t="s">
        <v>90</v>
      </c>
      <c r="D62" s="88">
        <v>49481</v>
      </c>
      <c r="E62" s="88">
        <v>49381</v>
      </c>
      <c r="F62" s="88">
        <f t="shared" si="29"/>
        <v>100</v>
      </c>
      <c r="G62" s="89">
        <f t="shared" si="0"/>
        <v>450</v>
      </c>
      <c r="H62" s="17">
        <f t="shared" si="1"/>
        <v>0</v>
      </c>
      <c r="I62" s="90">
        <f t="shared" si="12"/>
        <v>0</v>
      </c>
      <c r="J62" s="17">
        <f t="shared" si="4"/>
        <v>0</v>
      </c>
      <c r="K62" s="89">
        <f t="shared" si="2"/>
        <v>0</v>
      </c>
      <c r="L62" s="89">
        <f t="shared" si="30"/>
        <v>450</v>
      </c>
      <c r="M62" s="89">
        <f t="shared" si="5"/>
        <v>450</v>
      </c>
      <c r="N62" s="91">
        <f t="shared" si="27"/>
        <v>240</v>
      </c>
      <c r="O62" s="89">
        <f t="shared" si="6"/>
        <v>0</v>
      </c>
      <c r="P62" s="89">
        <v>0</v>
      </c>
      <c r="Q62" s="89">
        <f t="shared" si="28"/>
        <v>690</v>
      </c>
      <c r="R62" s="97" t="s">
        <v>52</v>
      </c>
      <c r="S62" s="40"/>
      <c r="T62" s="124"/>
      <c r="U62" s="84">
        <v>4.5</v>
      </c>
      <c r="V62" s="85">
        <v>5</v>
      </c>
      <c r="W62" s="84">
        <v>6.7</v>
      </c>
      <c r="X62" s="84">
        <v>80</v>
      </c>
      <c r="Y62" s="84">
        <f t="shared" si="24"/>
        <v>240</v>
      </c>
      <c r="Z62" s="84">
        <v>850</v>
      </c>
      <c r="AA62" s="124"/>
      <c r="AB62" s="41"/>
    </row>
    <row r="63" spans="1:28">
      <c r="A63" s="125"/>
      <c r="B63" s="136" t="s">
        <v>209</v>
      </c>
      <c r="C63" s="88" t="s">
        <v>91</v>
      </c>
      <c r="D63" s="88">
        <v>13710</v>
      </c>
      <c r="E63" s="88">
        <v>13417</v>
      </c>
      <c r="F63" s="88">
        <f>IF((D63&gt;E63),(D63-E63),(0))/1</f>
        <v>293</v>
      </c>
      <c r="G63" s="89">
        <f t="shared" si="0"/>
        <v>450</v>
      </c>
      <c r="H63" s="17">
        <f t="shared" si="1"/>
        <v>193</v>
      </c>
      <c r="I63" s="90">
        <f t="shared" si="12"/>
        <v>500</v>
      </c>
      <c r="J63" s="17">
        <f t="shared" si="4"/>
        <v>93</v>
      </c>
      <c r="K63" s="89">
        <f t="shared" si="2"/>
        <v>623.1</v>
      </c>
      <c r="L63" s="89">
        <f>(G63+I63+K63)*1</f>
        <v>1573.1</v>
      </c>
      <c r="M63" s="89">
        <f t="shared" si="5"/>
        <v>1573.1</v>
      </c>
      <c r="N63" s="91">
        <f t="shared" si="27"/>
        <v>240</v>
      </c>
      <c r="O63" s="89">
        <f t="shared" si="6"/>
        <v>0</v>
      </c>
      <c r="P63" s="89">
        <v>0</v>
      </c>
      <c r="Q63" s="89">
        <f t="shared" si="28"/>
        <v>1813.1</v>
      </c>
      <c r="R63" s="97" t="s">
        <v>52</v>
      </c>
      <c r="S63" s="137"/>
      <c r="T63" s="124"/>
      <c r="U63" s="84">
        <v>4.5</v>
      </c>
      <c r="V63" s="85">
        <v>5</v>
      </c>
      <c r="W63" s="84">
        <v>6.7</v>
      </c>
      <c r="X63" s="84">
        <v>80</v>
      </c>
      <c r="Y63" s="84">
        <f t="shared" si="24"/>
        <v>240</v>
      </c>
      <c r="Z63" s="84">
        <v>850</v>
      </c>
      <c r="AA63" s="124"/>
      <c r="AB63" s="41"/>
    </row>
    <row r="64" spans="1:28">
      <c r="A64" s="125"/>
      <c r="B64" s="95" t="s">
        <v>244</v>
      </c>
      <c r="C64" s="88" t="s">
        <v>92</v>
      </c>
      <c r="D64" s="88">
        <v>68720</v>
      </c>
      <c r="E64" s="88">
        <v>68214</v>
      </c>
      <c r="F64" s="88">
        <f>IF((D64&gt;E64),(D64-E64),(0))/1</f>
        <v>506</v>
      </c>
      <c r="G64" s="89">
        <f t="shared" si="0"/>
        <v>450</v>
      </c>
      <c r="H64" s="17">
        <f t="shared" si="1"/>
        <v>406</v>
      </c>
      <c r="I64" s="90">
        <f t="shared" si="12"/>
        <v>500</v>
      </c>
      <c r="J64" s="17">
        <f t="shared" si="4"/>
        <v>306</v>
      </c>
      <c r="K64" s="89">
        <f t="shared" si="2"/>
        <v>2050.2000000000003</v>
      </c>
      <c r="L64" s="89">
        <f>(G64+I64+K64)*1</f>
        <v>3000.2000000000003</v>
      </c>
      <c r="M64" s="89">
        <f t="shared" si="5"/>
        <v>3000.2000000000003</v>
      </c>
      <c r="N64" s="91">
        <f t="shared" si="27"/>
        <v>240</v>
      </c>
      <c r="O64" s="89">
        <f t="shared" si="6"/>
        <v>0</v>
      </c>
      <c r="P64" s="89">
        <v>0</v>
      </c>
      <c r="Q64" s="89">
        <f t="shared" si="28"/>
        <v>3240.2000000000003</v>
      </c>
      <c r="R64" s="97" t="s">
        <v>52</v>
      </c>
      <c r="S64" s="40"/>
      <c r="T64" s="124"/>
      <c r="U64" s="84">
        <v>4.5</v>
      </c>
      <c r="V64" s="85">
        <v>5</v>
      </c>
      <c r="W64" s="84">
        <v>6.7</v>
      </c>
      <c r="X64" s="84">
        <v>80</v>
      </c>
      <c r="Y64" s="84">
        <f t="shared" si="24"/>
        <v>240</v>
      </c>
      <c r="Z64" s="84">
        <v>850</v>
      </c>
      <c r="AA64" s="124"/>
      <c r="AB64" s="41"/>
    </row>
    <row r="65" spans="1:28">
      <c r="A65" s="125"/>
      <c r="B65" s="95" t="s">
        <v>239</v>
      </c>
      <c r="C65" s="88" t="s">
        <v>93</v>
      </c>
      <c r="D65" s="88">
        <v>89271</v>
      </c>
      <c r="E65" s="88">
        <v>88933</v>
      </c>
      <c r="F65" s="88">
        <f>IF((D65&gt;E65),(D65-E65),(0))/1</f>
        <v>338</v>
      </c>
      <c r="G65" s="89">
        <f t="shared" si="0"/>
        <v>450</v>
      </c>
      <c r="H65" s="17">
        <f t="shared" si="1"/>
        <v>238</v>
      </c>
      <c r="I65" s="90">
        <f t="shared" si="12"/>
        <v>500</v>
      </c>
      <c r="J65" s="17">
        <f t="shared" si="4"/>
        <v>138</v>
      </c>
      <c r="K65" s="89">
        <f t="shared" si="2"/>
        <v>924.6</v>
      </c>
      <c r="L65" s="89">
        <f>(G65+I65+K65)*1</f>
        <v>1874.6</v>
      </c>
      <c r="M65" s="89">
        <f t="shared" si="5"/>
        <v>1874.6</v>
      </c>
      <c r="N65" s="91">
        <f t="shared" si="27"/>
        <v>240</v>
      </c>
      <c r="O65" s="89">
        <f t="shared" si="6"/>
        <v>0</v>
      </c>
      <c r="P65" s="89">
        <v>0</v>
      </c>
      <c r="Q65" s="89">
        <f t="shared" si="28"/>
        <v>2114.6</v>
      </c>
      <c r="R65" s="97" t="s">
        <v>52</v>
      </c>
      <c r="S65" s="40"/>
      <c r="T65" s="124"/>
      <c r="U65" s="84">
        <v>4.5</v>
      </c>
      <c r="V65" s="85">
        <v>5</v>
      </c>
      <c r="W65" s="84">
        <v>6.7</v>
      </c>
      <c r="X65" s="84">
        <v>80</v>
      </c>
      <c r="Y65" s="84">
        <f t="shared" si="24"/>
        <v>240</v>
      </c>
      <c r="Z65" s="84">
        <v>850</v>
      </c>
      <c r="AA65" s="124"/>
      <c r="AB65" s="41"/>
    </row>
    <row r="66" spans="1:28">
      <c r="A66" s="125"/>
      <c r="B66" s="95" t="s">
        <v>102</v>
      </c>
      <c r="C66" s="88" t="s">
        <v>94</v>
      </c>
      <c r="D66" s="101"/>
      <c r="E66" s="101"/>
      <c r="F66" s="101">
        <f t="shared" si="29"/>
        <v>0</v>
      </c>
      <c r="G66" s="92">
        <f t="shared" si="0"/>
        <v>0</v>
      </c>
      <c r="H66" s="18">
        <f t="shared" si="1"/>
        <v>0</v>
      </c>
      <c r="I66" s="102">
        <f t="shared" si="12"/>
        <v>0</v>
      </c>
      <c r="J66" s="18">
        <f t="shared" si="4"/>
        <v>0</v>
      </c>
      <c r="K66" s="92">
        <f t="shared" si="2"/>
        <v>0</v>
      </c>
      <c r="L66" s="92">
        <f t="shared" si="30"/>
        <v>0</v>
      </c>
      <c r="M66" s="92">
        <f t="shared" si="5"/>
        <v>0</v>
      </c>
      <c r="N66" s="103">
        <f t="shared" si="27"/>
        <v>240</v>
      </c>
      <c r="O66" s="92">
        <f t="shared" si="6"/>
        <v>240</v>
      </c>
      <c r="P66" s="92">
        <v>0</v>
      </c>
      <c r="Q66" s="92">
        <f t="shared" si="28"/>
        <v>240</v>
      </c>
      <c r="R66" s="97" t="s">
        <v>52</v>
      </c>
      <c r="S66" s="40"/>
      <c r="T66" s="124"/>
      <c r="U66" s="84">
        <v>4.5</v>
      </c>
      <c r="V66" s="85">
        <v>5</v>
      </c>
      <c r="W66" s="84">
        <v>6.7</v>
      </c>
      <c r="X66" s="84">
        <v>80</v>
      </c>
      <c r="Y66" s="84">
        <f t="shared" si="24"/>
        <v>240</v>
      </c>
      <c r="Z66" s="84">
        <v>850</v>
      </c>
      <c r="AA66" s="124"/>
      <c r="AB66" s="41"/>
    </row>
    <row r="67" spans="1:28">
      <c r="A67" s="125"/>
      <c r="B67" s="95" t="s">
        <v>95</v>
      </c>
      <c r="C67" s="88" t="s">
        <v>96</v>
      </c>
      <c r="D67" s="96">
        <v>46105</v>
      </c>
      <c r="E67" s="96">
        <v>45908</v>
      </c>
      <c r="F67" s="88">
        <f>IF((D67&gt;E67),(D67-E67),(0))/1</f>
        <v>197</v>
      </c>
      <c r="G67" s="89">
        <f t="shared" si="0"/>
        <v>450</v>
      </c>
      <c r="H67" s="17">
        <f t="shared" si="1"/>
        <v>97</v>
      </c>
      <c r="I67" s="90">
        <f t="shared" si="12"/>
        <v>485</v>
      </c>
      <c r="J67" s="17">
        <f t="shared" si="4"/>
        <v>0</v>
      </c>
      <c r="K67" s="89">
        <f t="shared" si="2"/>
        <v>0</v>
      </c>
      <c r="L67" s="89">
        <f>(G67+I67+K67)*1</f>
        <v>935</v>
      </c>
      <c r="M67" s="89">
        <f t="shared" si="5"/>
        <v>935</v>
      </c>
      <c r="N67" s="91">
        <f t="shared" si="27"/>
        <v>240</v>
      </c>
      <c r="O67" s="89">
        <f t="shared" si="6"/>
        <v>0</v>
      </c>
      <c r="P67" s="89">
        <v>0</v>
      </c>
      <c r="Q67" s="89">
        <f t="shared" si="28"/>
        <v>1175</v>
      </c>
      <c r="R67" s="97" t="s">
        <v>52</v>
      </c>
      <c r="S67" s="40"/>
      <c r="T67" s="124"/>
      <c r="U67" s="84">
        <v>4.5</v>
      </c>
      <c r="V67" s="85">
        <v>5</v>
      </c>
      <c r="W67" s="84">
        <v>6.7</v>
      </c>
      <c r="X67" s="84">
        <v>80</v>
      </c>
      <c r="Y67" s="84">
        <f t="shared" si="24"/>
        <v>240</v>
      </c>
      <c r="Z67" s="84">
        <v>850</v>
      </c>
      <c r="AA67" s="124"/>
      <c r="AB67" s="41"/>
    </row>
    <row r="68" spans="1:28">
      <c r="A68" s="125"/>
      <c r="B68" s="95" t="s">
        <v>133</v>
      </c>
      <c r="C68" s="88" t="s">
        <v>97</v>
      </c>
      <c r="D68" s="96">
        <v>39014</v>
      </c>
      <c r="E68" s="96">
        <v>38654</v>
      </c>
      <c r="F68" s="88">
        <f>IF((D68&gt;E68),(D68-E68),(0))/2</f>
        <v>180</v>
      </c>
      <c r="G68" s="89">
        <f t="shared" si="0"/>
        <v>450</v>
      </c>
      <c r="H68" s="17">
        <f t="shared" si="1"/>
        <v>80</v>
      </c>
      <c r="I68" s="90">
        <f t="shared" si="12"/>
        <v>400</v>
      </c>
      <c r="J68" s="17">
        <f t="shared" si="4"/>
        <v>0</v>
      </c>
      <c r="K68" s="89">
        <f t="shared" si="2"/>
        <v>0</v>
      </c>
      <c r="L68" s="89">
        <f>(G68+I68+K68)*2</f>
        <v>1700</v>
      </c>
      <c r="M68" s="89">
        <f t="shared" si="5"/>
        <v>1700</v>
      </c>
      <c r="N68" s="91">
        <f t="shared" si="27"/>
        <v>240</v>
      </c>
      <c r="O68" s="89">
        <f t="shared" si="6"/>
        <v>0</v>
      </c>
      <c r="P68" s="89">
        <v>0</v>
      </c>
      <c r="Q68" s="89">
        <f t="shared" si="28"/>
        <v>1940</v>
      </c>
      <c r="R68" s="97" t="s">
        <v>205</v>
      </c>
      <c r="S68" s="135"/>
      <c r="T68" s="124"/>
      <c r="U68" s="84">
        <v>4.5</v>
      </c>
      <c r="V68" s="85">
        <v>5</v>
      </c>
      <c r="W68" s="84">
        <v>6.7</v>
      </c>
      <c r="X68" s="84">
        <v>80</v>
      </c>
      <c r="Y68" s="84">
        <f t="shared" si="24"/>
        <v>240</v>
      </c>
      <c r="Z68" s="84">
        <v>850</v>
      </c>
      <c r="AA68" s="124"/>
      <c r="AB68" s="41"/>
    </row>
    <row r="69" spans="1:28" ht="15" customHeight="1">
      <c r="A69" s="125"/>
      <c r="B69" s="95" t="s">
        <v>102</v>
      </c>
      <c r="C69" s="88" t="s">
        <v>98</v>
      </c>
      <c r="D69" s="101"/>
      <c r="E69" s="101"/>
      <c r="F69" s="101">
        <f>IF((D69&gt;E69),(D69-E69),(0))/1</f>
        <v>0</v>
      </c>
      <c r="G69" s="92">
        <f t="shared" si="0"/>
        <v>0</v>
      </c>
      <c r="H69" s="18">
        <f t="shared" si="1"/>
        <v>0</v>
      </c>
      <c r="I69" s="102">
        <f t="shared" si="12"/>
        <v>0</v>
      </c>
      <c r="J69" s="18">
        <f t="shared" si="4"/>
        <v>0</v>
      </c>
      <c r="K69" s="92">
        <f t="shared" si="2"/>
        <v>0</v>
      </c>
      <c r="L69" s="92">
        <f>(G69+I69+K69)*1</f>
        <v>0</v>
      </c>
      <c r="M69" s="92">
        <f>L69</f>
        <v>0</v>
      </c>
      <c r="N69" s="103">
        <f t="shared" si="27"/>
        <v>240</v>
      </c>
      <c r="O69" s="92">
        <f t="shared" si="6"/>
        <v>240</v>
      </c>
      <c r="P69" s="92">
        <v>0</v>
      </c>
      <c r="Q69" s="92">
        <f t="shared" si="28"/>
        <v>240</v>
      </c>
      <c r="R69" s="97" t="s">
        <v>52</v>
      </c>
      <c r="S69" s="40"/>
      <c r="T69" s="124"/>
      <c r="U69" s="84">
        <v>4.5</v>
      </c>
      <c r="V69" s="85">
        <v>5</v>
      </c>
      <c r="W69" s="84">
        <v>6.7</v>
      </c>
      <c r="X69" s="84">
        <v>80</v>
      </c>
      <c r="Y69" s="84">
        <f t="shared" si="24"/>
        <v>240</v>
      </c>
      <c r="Z69" s="84">
        <v>850</v>
      </c>
      <c r="AA69" s="124"/>
      <c r="AB69" s="41"/>
    </row>
    <row r="70" spans="1:28">
      <c r="A70" s="125"/>
      <c r="B70" s="95" t="s">
        <v>117</v>
      </c>
      <c r="C70" s="88" t="s">
        <v>99</v>
      </c>
      <c r="D70" s="88">
        <v>49043</v>
      </c>
      <c r="E70" s="88">
        <v>48880</v>
      </c>
      <c r="F70" s="88">
        <f t="shared" si="29"/>
        <v>163</v>
      </c>
      <c r="G70" s="89">
        <f t="shared" si="0"/>
        <v>450</v>
      </c>
      <c r="H70" s="17">
        <f t="shared" si="1"/>
        <v>63</v>
      </c>
      <c r="I70" s="90">
        <f t="shared" si="12"/>
        <v>315</v>
      </c>
      <c r="J70" s="17">
        <f t="shared" si="4"/>
        <v>0</v>
      </c>
      <c r="K70" s="89">
        <f t="shared" si="2"/>
        <v>0</v>
      </c>
      <c r="L70" s="89">
        <f t="shared" si="30"/>
        <v>765</v>
      </c>
      <c r="M70" s="89">
        <f t="shared" si="5"/>
        <v>765</v>
      </c>
      <c r="N70" s="91">
        <f t="shared" si="27"/>
        <v>240</v>
      </c>
      <c r="O70" s="89">
        <f t="shared" si="6"/>
        <v>0</v>
      </c>
      <c r="P70" s="89">
        <v>0</v>
      </c>
      <c r="Q70" s="89">
        <f t="shared" si="28"/>
        <v>1005</v>
      </c>
      <c r="R70" s="97" t="s">
        <v>52</v>
      </c>
      <c r="S70" s="40"/>
      <c r="T70" s="124"/>
      <c r="U70" s="84">
        <v>4.5</v>
      </c>
      <c r="V70" s="85">
        <v>5</v>
      </c>
      <c r="W70" s="84">
        <v>6.7</v>
      </c>
      <c r="X70" s="84">
        <v>80</v>
      </c>
      <c r="Y70" s="84">
        <f t="shared" si="24"/>
        <v>240</v>
      </c>
      <c r="Z70" s="84">
        <v>850</v>
      </c>
      <c r="AA70" s="124"/>
      <c r="AB70" s="41"/>
    </row>
    <row r="71" spans="1:28">
      <c r="A71" s="125"/>
      <c r="B71" s="95" t="s">
        <v>100</v>
      </c>
      <c r="C71" s="88" t="s">
        <v>101</v>
      </c>
      <c r="D71" s="88">
        <v>78653</v>
      </c>
      <c r="E71" s="88">
        <v>78279</v>
      </c>
      <c r="F71" s="88">
        <f t="shared" si="29"/>
        <v>374</v>
      </c>
      <c r="G71" s="89">
        <f t="shared" ref="G71:G83" si="33">IF((F71&gt;100),(100*U71), (F71*U71))</f>
        <v>450</v>
      </c>
      <c r="H71" s="17">
        <f t="shared" ref="H71:H83" si="34">IF((F71&gt;100),(F71-100),(0))</f>
        <v>274</v>
      </c>
      <c r="I71" s="90">
        <f t="shared" ref="I71:I83" si="35">IF((H71&gt;100),(100*V71),(H71*V71))</f>
        <v>500</v>
      </c>
      <c r="J71" s="17">
        <f t="shared" si="4"/>
        <v>174</v>
      </c>
      <c r="K71" s="89">
        <f t="shared" ref="K71:K83" si="36">IF((J71&gt;0),(J71*W71),(0))</f>
        <v>1165.8</v>
      </c>
      <c r="L71" s="89">
        <f t="shared" si="30"/>
        <v>2115.8000000000002</v>
      </c>
      <c r="M71" s="89">
        <f t="shared" si="5"/>
        <v>2115.8000000000002</v>
      </c>
      <c r="N71" s="91">
        <f t="shared" si="27"/>
        <v>240</v>
      </c>
      <c r="O71" s="89">
        <f t="shared" si="6"/>
        <v>0</v>
      </c>
      <c r="P71" s="89">
        <v>0</v>
      </c>
      <c r="Q71" s="89">
        <f t="shared" si="28"/>
        <v>2355.8000000000002</v>
      </c>
      <c r="R71" s="97" t="s">
        <v>52</v>
      </c>
      <c r="S71" s="40"/>
      <c r="T71" s="124"/>
      <c r="U71" s="84">
        <v>4.5</v>
      </c>
      <c r="V71" s="85">
        <v>5</v>
      </c>
      <c r="W71" s="84">
        <v>6.7</v>
      </c>
      <c r="X71" s="84">
        <v>80</v>
      </c>
      <c r="Y71" s="84">
        <f t="shared" si="24"/>
        <v>240</v>
      </c>
      <c r="Z71" s="84">
        <v>850</v>
      </c>
      <c r="AA71" s="124"/>
      <c r="AB71" s="41"/>
    </row>
    <row r="72" spans="1:28">
      <c r="A72" s="122"/>
      <c r="B72" s="122"/>
      <c r="C72" s="122"/>
      <c r="D72" s="122"/>
      <c r="E72" s="122"/>
      <c r="F72" s="113"/>
      <c r="G72" s="94"/>
      <c r="H72" s="16"/>
      <c r="I72" s="114"/>
      <c r="J72" s="16"/>
      <c r="K72" s="94"/>
      <c r="L72" s="94"/>
      <c r="M72" s="94"/>
      <c r="N72" s="120"/>
      <c r="O72" s="94"/>
      <c r="P72" s="94"/>
      <c r="Q72" s="94"/>
      <c r="R72" s="117"/>
      <c r="S72" s="40"/>
      <c r="T72" s="124"/>
      <c r="U72" s="84"/>
      <c r="V72" s="85"/>
      <c r="W72" s="84"/>
      <c r="X72" s="84"/>
      <c r="Y72" s="84"/>
      <c r="Z72" s="84"/>
      <c r="AA72" s="124"/>
      <c r="AB72" s="41"/>
    </row>
    <row r="73" spans="1:28">
      <c r="A73" s="122"/>
      <c r="B73" s="122"/>
      <c r="C73" s="122"/>
      <c r="D73" s="122"/>
      <c r="E73" s="122"/>
      <c r="F73" s="113"/>
      <c r="G73" s="94"/>
      <c r="H73" s="16"/>
      <c r="I73" s="114"/>
      <c r="J73" s="16"/>
      <c r="K73" s="94"/>
      <c r="L73" s="94"/>
      <c r="M73" s="94"/>
      <c r="N73" s="120"/>
      <c r="O73" s="94"/>
      <c r="P73" s="94"/>
      <c r="Q73" s="121"/>
      <c r="R73" s="117"/>
      <c r="S73" s="40"/>
      <c r="T73" s="124"/>
      <c r="U73" s="84"/>
      <c r="V73" s="85"/>
      <c r="W73" s="84"/>
      <c r="X73" s="84"/>
      <c r="Y73" s="84"/>
      <c r="Z73" s="84"/>
      <c r="AA73" s="124"/>
      <c r="AB73" s="41"/>
    </row>
    <row r="74" spans="1:28">
      <c r="A74" s="122"/>
      <c r="B74" s="122"/>
      <c r="C74" s="122"/>
      <c r="D74" s="122"/>
      <c r="E74" s="122"/>
      <c r="F74" s="113"/>
      <c r="G74" s="94"/>
      <c r="H74" s="16"/>
      <c r="I74" s="114"/>
      <c r="J74" s="16"/>
      <c r="K74" s="94"/>
      <c r="L74" s="94"/>
      <c r="M74" s="94"/>
      <c r="N74" s="120"/>
      <c r="O74" s="94"/>
      <c r="P74" s="94"/>
      <c r="Q74" s="121"/>
      <c r="R74" s="117"/>
      <c r="S74" s="40"/>
      <c r="T74" s="124"/>
      <c r="U74" s="84"/>
      <c r="V74" s="85"/>
      <c r="W74" s="84"/>
      <c r="X74" s="84"/>
      <c r="Y74" s="84"/>
      <c r="Z74" s="84"/>
      <c r="AA74" s="124"/>
      <c r="AB74" s="41"/>
    </row>
    <row r="75" spans="1:28">
      <c r="A75" s="122"/>
      <c r="B75" s="122"/>
      <c r="C75" s="122"/>
      <c r="D75" s="122"/>
      <c r="E75" s="122"/>
      <c r="F75" s="113"/>
      <c r="G75" s="94"/>
      <c r="H75" s="16"/>
      <c r="I75" s="114"/>
      <c r="J75" s="16"/>
      <c r="K75" s="94"/>
      <c r="L75" s="94"/>
      <c r="M75" s="94"/>
      <c r="N75" s="120"/>
      <c r="O75" s="94"/>
      <c r="P75" s="94"/>
      <c r="Q75" s="121"/>
      <c r="R75" s="117"/>
      <c r="S75" s="40"/>
      <c r="T75" s="124"/>
      <c r="U75" s="84"/>
      <c r="V75" s="85"/>
      <c r="W75" s="84"/>
      <c r="X75" s="84"/>
      <c r="Y75" s="84"/>
      <c r="Z75" s="84"/>
      <c r="AA75" s="124"/>
      <c r="AB75" s="41"/>
    </row>
    <row r="76" spans="1:28">
      <c r="A76" s="122"/>
      <c r="B76" s="122"/>
      <c r="C76" s="122"/>
      <c r="D76" s="122"/>
      <c r="E76" s="122"/>
      <c r="F76" s="113"/>
      <c r="G76" s="94"/>
      <c r="H76" s="16"/>
      <c r="I76" s="114"/>
      <c r="J76" s="16"/>
      <c r="K76" s="94"/>
      <c r="L76" s="94"/>
      <c r="M76" s="94"/>
      <c r="N76" s="120"/>
      <c r="O76" s="94"/>
      <c r="P76" s="94"/>
      <c r="Q76" s="94"/>
      <c r="R76" s="117"/>
      <c r="S76" s="40"/>
      <c r="T76" s="124"/>
      <c r="U76" s="84"/>
      <c r="V76" s="85"/>
      <c r="W76" s="84"/>
      <c r="X76" s="84"/>
      <c r="Y76" s="84"/>
      <c r="Z76" s="84"/>
      <c r="AA76" s="124"/>
      <c r="AB76" s="41"/>
    </row>
    <row r="77" spans="1:28">
      <c r="A77" s="122"/>
      <c r="B77" s="122"/>
      <c r="C77" s="122"/>
      <c r="D77" s="122"/>
      <c r="E77" s="122"/>
      <c r="F77" s="113"/>
      <c r="G77" s="94"/>
      <c r="H77" s="16"/>
      <c r="I77" s="114"/>
      <c r="J77" s="16"/>
      <c r="K77" s="94"/>
      <c r="L77" s="94"/>
      <c r="M77" s="94"/>
      <c r="N77" s="120"/>
      <c r="O77" s="94"/>
      <c r="P77" s="94"/>
      <c r="Q77" s="94"/>
      <c r="R77" s="117"/>
      <c r="S77" s="40"/>
      <c r="T77" s="124"/>
      <c r="U77" s="84"/>
      <c r="V77" s="85"/>
      <c r="W77" s="84"/>
      <c r="X77" s="84"/>
      <c r="Y77" s="84"/>
      <c r="Z77" s="84"/>
      <c r="AA77" s="124"/>
      <c r="AB77" s="41"/>
    </row>
    <row r="78" spans="1:28">
      <c r="A78" s="122"/>
      <c r="B78" s="122"/>
      <c r="C78" s="122"/>
      <c r="D78" s="122"/>
      <c r="E78" s="122"/>
      <c r="F78" s="113"/>
      <c r="G78" s="94"/>
      <c r="H78" s="16"/>
      <c r="I78" s="114"/>
      <c r="J78" s="16"/>
      <c r="K78" s="94"/>
      <c r="L78" s="94"/>
      <c r="M78" s="94"/>
      <c r="N78" s="120"/>
      <c r="O78" s="94"/>
      <c r="P78" s="94"/>
      <c r="Q78" s="94"/>
      <c r="R78" s="117"/>
      <c r="S78" s="40"/>
      <c r="T78" s="124"/>
      <c r="U78" s="84"/>
      <c r="V78" s="85"/>
      <c r="W78" s="84"/>
      <c r="X78" s="84"/>
      <c r="Y78" s="84"/>
      <c r="Z78" s="84"/>
      <c r="AA78" s="124"/>
      <c r="AB78" s="41"/>
    </row>
    <row r="79" spans="1:28">
      <c r="A79" s="125" t="s">
        <v>111</v>
      </c>
      <c r="B79" s="138" t="s">
        <v>199</v>
      </c>
      <c r="C79" s="139" t="s">
        <v>103</v>
      </c>
      <c r="D79" s="88">
        <v>2827</v>
      </c>
      <c r="E79" s="88">
        <v>2559</v>
      </c>
      <c r="F79" s="88">
        <f>IF((D79&gt;E79),(D79-E79),(0))/1</f>
        <v>268</v>
      </c>
      <c r="G79" s="89">
        <f t="shared" si="33"/>
        <v>450</v>
      </c>
      <c r="H79" s="17">
        <f t="shared" si="34"/>
        <v>168</v>
      </c>
      <c r="I79" s="90">
        <f t="shared" si="35"/>
        <v>500</v>
      </c>
      <c r="J79" s="17">
        <f t="shared" ref="J79:J83" si="37">IF((H79&gt;100),(H79-100),(0))</f>
        <v>68</v>
      </c>
      <c r="K79" s="89">
        <f t="shared" si="36"/>
        <v>455.6</v>
      </c>
      <c r="L79" s="89">
        <f>(G79+I79+K79)*1</f>
        <v>1405.6</v>
      </c>
      <c r="M79" s="89">
        <f t="shared" ref="M79:M83" si="38">L79</f>
        <v>1405.6</v>
      </c>
      <c r="N79" s="91">
        <f>IF((Y79&gt;0),Y79,130)*1</f>
        <v>240</v>
      </c>
      <c r="O79" s="89">
        <f t="shared" ref="O79:O83" si="39">IF((F79&gt;0),0,(Y79))</f>
        <v>0</v>
      </c>
      <c r="P79" s="89">
        <v>0</v>
      </c>
      <c r="Q79" s="89">
        <f>IF((M79&gt;0),(M79+N79+P79),(Y79)+(P79))</f>
        <v>1645.6</v>
      </c>
      <c r="R79" s="97" t="s">
        <v>52</v>
      </c>
      <c r="S79" s="126"/>
      <c r="T79" s="124"/>
      <c r="U79" s="84">
        <v>4.5</v>
      </c>
      <c r="V79" s="85">
        <v>5</v>
      </c>
      <c r="W79" s="84">
        <v>6.7</v>
      </c>
      <c r="X79" s="84">
        <v>80</v>
      </c>
      <c r="Y79" s="84">
        <f>3*80</f>
        <v>240</v>
      </c>
      <c r="Z79" s="84">
        <v>850</v>
      </c>
      <c r="AA79" s="124"/>
      <c r="AB79" s="41"/>
    </row>
    <row r="80" spans="1:28">
      <c r="A80" s="125"/>
      <c r="B80" s="138" t="s">
        <v>104</v>
      </c>
      <c r="C80" s="139" t="s">
        <v>105</v>
      </c>
      <c r="D80" s="88">
        <v>15460</v>
      </c>
      <c r="E80" s="88">
        <v>15285</v>
      </c>
      <c r="F80" s="88">
        <f>IF((D80&gt;E80),(D80-E80),(0))/1</f>
        <v>175</v>
      </c>
      <c r="G80" s="89">
        <f t="shared" si="33"/>
        <v>450</v>
      </c>
      <c r="H80" s="17">
        <f t="shared" si="34"/>
        <v>75</v>
      </c>
      <c r="I80" s="90">
        <f t="shared" si="35"/>
        <v>375</v>
      </c>
      <c r="J80" s="17">
        <f t="shared" si="37"/>
        <v>0</v>
      </c>
      <c r="K80" s="89">
        <f t="shared" si="36"/>
        <v>0</v>
      </c>
      <c r="L80" s="89">
        <f>(G80+I80+K80)*1</f>
        <v>825</v>
      </c>
      <c r="M80" s="89">
        <f t="shared" si="38"/>
        <v>825</v>
      </c>
      <c r="N80" s="91">
        <f t="shared" ref="N80:N83" si="40">IF((Y80&gt;0),Y80,130)*1</f>
        <v>240</v>
      </c>
      <c r="O80" s="89">
        <f t="shared" si="39"/>
        <v>0</v>
      </c>
      <c r="P80" s="89">
        <v>0</v>
      </c>
      <c r="Q80" s="89">
        <f t="shared" ref="Q80:Q83" si="41">IF((M80&gt;0),(M80+N80+P80),(Y80)+(P80))</f>
        <v>1065</v>
      </c>
      <c r="R80" s="97" t="s">
        <v>52</v>
      </c>
      <c r="S80" s="40"/>
      <c r="T80" s="124"/>
      <c r="U80" s="84">
        <v>4.5</v>
      </c>
      <c r="V80" s="85">
        <v>5</v>
      </c>
      <c r="W80" s="84">
        <v>6.7</v>
      </c>
      <c r="X80" s="84">
        <v>80</v>
      </c>
      <c r="Y80" s="84">
        <f t="shared" ref="Y80:Y84" si="42">3*80</f>
        <v>240</v>
      </c>
      <c r="Z80" s="84">
        <v>850</v>
      </c>
      <c r="AA80" s="124"/>
      <c r="AB80" s="41"/>
    </row>
    <row r="81" spans="1:28">
      <c r="A81" s="125"/>
      <c r="B81" s="138" t="s">
        <v>106</v>
      </c>
      <c r="C81" s="139" t="s">
        <v>107</v>
      </c>
      <c r="D81" s="96">
        <v>11368</v>
      </c>
      <c r="E81" s="96">
        <v>11109</v>
      </c>
      <c r="F81" s="88">
        <f>IF((D81&gt;E81),(D81-E81),(0))/1</f>
        <v>259</v>
      </c>
      <c r="G81" s="89">
        <f t="shared" si="33"/>
        <v>450</v>
      </c>
      <c r="H81" s="17">
        <f t="shared" si="34"/>
        <v>159</v>
      </c>
      <c r="I81" s="90">
        <f t="shared" si="35"/>
        <v>500</v>
      </c>
      <c r="J81" s="17">
        <f t="shared" si="37"/>
        <v>59</v>
      </c>
      <c r="K81" s="89">
        <f t="shared" si="36"/>
        <v>395.3</v>
      </c>
      <c r="L81" s="89">
        <f>(G81+I81+K81)*1</f>
        <v>1345.3</v>
      </c>
      <c r="M81" s="89">
        <f t="shared" si="38"/>
        <v>1345.3</v>
      </c>
      <c r="N81" s="91">
        <f t="shared" si="40"/>
        <v>240</v>
      </c>
      <c r="O81" s="89">
        <f t="shared" si="39"/>
        <v>0</v>
      </c>
      <c r="P81" s="89">
        <v>0</v>
      </c>
      <c r="Q81" s="89">
        <f t="shared" si="41"/>
        <v>1585.3</v>
      </c>
      <c r="R81" s="97" t="s">
        <v>52</v>
      </c>
      <c r="S81" s="135"/>
      <c r="T81" s="124"/>
      <c r="U81" s="84">
        <v>4.5</v>
      </c>
      <c r="V81" s="85">
        <v>5</v>
      </c>
      <c r="W81" s="84">
        <v>6.7</v>
      </c>
      <c r="X81" s="84">
        <v>80</v>
      </c>
      <c r="Y81" s="84">
        <f t="shared" si="42"/>
        <v>240</v>
      </c>
      <c r="Z81" s="84">
        <v>850</v>
      </c>
      <c r="AA81" s="124"/>
      <c r="AB81" s="41"/>
    </row>
    <row r="82" spans="1:28">
      <c r="A82" s="125"/>
      <c r="B82" s="138" t="s">
        <v>102</v>
      </c>
      <c r="C82" s="139" t="s">
        <v>108</v>
      </c>
      <c r="D82" s="101"/>
      <c r="E82" s="101"/>
      <c r="F82" s="101">
        <f t="shared" ref="F82" si="43">IF((D82&gt;E82),(D82-E82),(0))/1</f>
        <v>0</v>
      </c>
      <c r="G82" s="92">
        <f t="shared" si="33"/>
        <v>0</v>
      </c>
      <c r="H82" s="18">
        <f t="shared" si="34"/>
        <v>0</v>
      </c>
      <c r="I82" s="102">
        <f t="shared" si="35"/>
        <v>0</v>
      </c>
      <c r="J82" s="18">
        <f t="shared" si="37"/>
        <v>0</v>
      </c>
      <c r="K82" s="92">
        <f t="shared" si="36"/>
        <v>0</v>
      </c>
      <c r="L82" s="92">
        <f t="shared" ref="L82" si="44">(G82+I82+K82)*1</f>
        <v>0</v>
      </c>
      <c r="M82" s="92">
        <f t="shared" si="38"/>
        <v>0</v>
      </c>
      <c r="N82" s="103">
        <f t="shared" si="40"/>
        <v>240</v>
      </c>
      <c r="O82" s="92">
        <f t="shared" si="39"/>
        <v>240</v>
      </c>
      <c r="P82" s="92">
        <v>0</v>
      </c>
      <c r="Q82" s="92">
        <f t="shared" si="41"/>
        <v>240</v>
      </c>
      <c r="R82" s="97" t="s">
        <v>52</v>
      </c>
      <c r="S82" s="40"/>
      <c r="T82" s="124"/>
      <c r="U82" s="84">
        <v>4.5</v>
      </c>
      <c r="V82" s="85">
        <v>5</v>
      </c>
      <c r="W82" s="84">
        <v>6.7</v>
      </c>
      <c r="X82" s="84">
        <v>80</v>
      </c>
      <c r="Y82" s="84">
        <f t="shared" si="42"/>
        <v>240</v>
      </c>
      <c r="Z82" s="84">
        <v>850</v>
      </c>
      <c r="AA82" s="124"/>
      <c r="AB82" s="41"/>
    </row>
    <row r="83" spans="1:28">
      <c r="A83" s="125"/>
      <c r="B83" s="100" t="s">
        <v>126</v>
      </c>
      <c r="C83" s="139" t="s">
        <v>109</v>
      </c>
      <c r="D83" s="88">
        <v>35422</v>
      </c>
      <c r="E83" s="88">
        <v>35185</v>
      </c>
      <c r="F83" s="88">
        <f>IF((D83&gt;E83),(D83-E83),(0))/1</f>
        <v>237</v>
      </c>
      <c r="G83" s="89">
        <f t="shared" si="33"/>
        <v>450</v>
      </c>
      <c r="H83" s="17">
        <f t="shared" si="34"/>
        <v>137</v>
      </c>
      <c r="I83" s="90">
        <f t="shared" si="35"/>
        <v>500</v>
      </c>
      <c r="J83" s="17">
        <f t="shared" si="37"/>
        <v>37</v>
      </c>
      <c r="K83" s="89">
        <f t="shared" si="36"/>
        <v>247.9</v>
      </c>
      <c r="L83" s="89">
        <f>(G83+I83+K83)*1</f>
        <v>1197.9000000000001</v>
      </c>
      <c r="M83" s="89">
        <f t="shared" si="38"/>
        <v>1197.9000000000001</v>
      </c>
      <c r="N83" s="91">
        <f t="shared" si="40"/>
        <v>240</v>
      </c>
      <c r="O83" s="89">
        <f t="shared" si="39"/>
        <v>0</v>
      </c>
      <c r="P83" s="89">
        <v>0</v>
      </c>
      <c r="Q83" s="89">
        <f t="shared" si="41"/>
        <v>1437.9</v>
      </c>
      <c r="R83" s="97" t="s">
        <v>52</v>
      </c>
      <c r="S83" s="40"/>
      <c r="T83" s="124"/>
      <c r="U83" s="84">
        <v>4.5</v>
      </c>
      <c r="V83" s="85">
        <v>5</v>
      </c>
      <c r="W83" s="84">
        <v>6.7</v>
      </c>
      <c r="X83" s="84">
        <v>80</v>
      </c>
      <c r="Y83" s="84">
        <f t="shared" si="42"/>
        <v>240</v>
      </c>
      <c r="Z83" s="84">
        <v>850</v>
      </c>
      <c r="AA83" s="124"/>
      <c r="AB83" s="41"/>
    </row>
    <row r="84" spans="1:28">
      <c r="A84" s="125"/>
      <c r="B84" s="138" t="s">
        <v>192</v>
      </c>
      <c r="C84" s="139" t="s">
        <v>110</v>
      </c>
      <c r="D84" s="140">
        <v>45312</v>
      </c>
      <c r="E84" s="140">
        <v>45101</v>
      </c>
      <c r="F84" s="88">
        <f>IF((D84&gt;E84),(D84-E84),(0))/1</f>
        <v>211</v>
      </c>
      <c r="G84" s="89">
        <f t="shared" ref="G84" si="45">IF((F84&gt;100),(100*U84), (F84*U84))</f>
        <v>450</v>
      </c>
      <c r="H84" s="17">
        <f t="shared" ref="H84" si="46">IF((F84&gt;100),(F84-100),(0))</f>
        <v>111</v>
      </c>
      <c r="I84" s="90">
        <f t="shared" ref="I84" si="47">IF((H84&gt;100),(100*V84),(H84*V84))</f>
        <v>500</v>
      </c>
      <c r="J84" s="17">
        <f t="shared" ref="J84" si="48">IF((H84&gt;100),(H84-100),(0))</f>
        <v>11</v>
      </c>
      <c r="K84" s="89">
        <f t="shared" ref="K84" si="49">IF((J84&gt;0),(J84*W84),(0))</f>
        <v>73.7</v>
      </c>
      <c r="L84" s="89">
        <f>(G84+I84+K84)*1</f>
        <v>1023.7</v>
      </c>
      <c r="M84" s="89">
        <f t="shared" ref="M84" si="50">L84</f>
        <v>1023.7</v>
      </c>
      <c r="N84" s="91">
        <f t="shared" ref="N84" si="51">IF((Y84&gt;0),Y84,130)*1</f>
        <v>240</v>
      </c>
      <c r="O84" s="89">
        <f t="shared" ref="O84" si="52">IF((F84&gt;0),0,(Y84))</f>
        <v>0</v>
      </c>
      <c r="P84" s="89">
        <v>0</v>
      </c>
      <c r="Q84" s="89">
        <f t="shared" ref="Q84" si="53">IF((M84&gt;0),(M84+N84+P84),(Y84)+(P84))</f>
        <v>1263.7</v>
      </c>
      <c r="R84" s="97" t="s">
        <v>52</v>
      </c>
      <c r="S84" s="40"/>
      <c r="T84" s="124"/>
      <c r="U84" s="84">
        <v>4.5</v>
      </c>
      <c r="V84" s="85">
        <v>5</v>
      </c>
      <c r="W84" s="84">
        <v>6.7</v>
      </c>
      <c r="X84" s="84">
        <v>80</v>
      </c>
      <c r="Y84" s="84">
        <f t="shared" si="42"/>
        <v>240</v>
      </c>
      <c r="Z84" s="84">
        <v>850</v>
      </c>
      <c r="AA84" s="124"/>
      <c r="AB84" s="41"/>
    </row>
    <row r="85" spans="1:28">
      <c r="A85" s="40"/>
      <c r="B85" s="122"/>
      <c r="C85" s="122"/>
      <c r="D85" s="122"/>
      <c r="E85" s="122"/>
      <c r="F85" s="113"/>
      <c r="G85" s="94"/>
      <c r="H85" s="16"/>
      <c r="I85" s="114"/>
      <c r="J85" s="16"/>
      <c r="K85" s="94"/>
      <c r="L85" s="94"/>
      <c r="M85" s="94"/>
      <c r="N85" s="120"/>
      <c r="O85" s="94"/>
      <c r="P85" s="94"/>
      <c r="Q85" s="121"/>
      <c r="R85" s="117"/>
      <c r="S85" s="40"/>
      <c r="T85" s="124"/>
      <c r="U85" s="84"/>
      <c r="V85" s="85"/>
      <c r="W85" s="84"/>
      <c r="X85" s="84"/>
      <c r="Y85" s="84"/>
      <c r="Z85" s="84"/>
      <c r="AA85" s="124"/>
      <c r="AB85" s="41"/>
    </row>
    <row r="86" spans="1:28">
      <c r="A86" s="41"/>
      <c r="B86" s="41"/>
      <c r="C86" s="41"/>
      <c r="D86" s="46"/>
      <c r="E86" s="141"/>
      <c r="F86" s="142"/>
      <c r="G86" s="143"/>
      <c r="H86" s="12"/>
      <c r="I86" s="144"/>
      <c r="J86" s="12"/>
      <c r="K86" s="143"/>
      <c r="L86" s="143"/>
      <c r="M86" s="143"/>
      <c r="N86" s="145"/>
      <c r="O86" s="143"/>
      <c r="P86" s="143"/>
      <c r="Q86" s="143"/>
      <c r="R86" s="146"/>
      <c r="S86" s="46"/>
      <c r="T86" s="124"/>
      <c r="U86" s="84"/>
      <c r="V86" s="85"/>
      <c r="W86" s="84"/>
      <c r="X86" s="84"/>
      <c r="Y86" s="84"/>
      <c r="Z86" s="84"/>
      <c r="AA86" s="124"/>
      <c r="AB86" s="41"/>
    </row>
    <row r="87" spans="1:28">
      <c r="A87" s="41"/>
      <c r="B87" s="41"/>
      <c r="C87" s="41"/>
      <c r="D87" s="46"/>
      <c r="E87" s="141"/>
      <c r="F87" s="142"/>
      <c r="G87" s="143"/>
      <c r="H87" s="12"/>
      <c r="I87" s="144"/>
      <c r="J87" s="12"/>
      <c r="K87" s="143"/>
      <c r="L87" s="143"/>
      <c r="M87" s="143"/>
      <c r="N87" s="145"/>
      <c r="O87" s="143"/>
      <c r="P87" s="143"/>
      <c r="Q87" s="143"/>
      <c r="R87" s="146"/>
      <c r="S87" s="46"/>
      <c r="T87" s="124"/>
      <c r="U87" s="84"/>
      <c r="V87" s="85"/>
      <c r="W87" s="84"/>
      <c r="X87" s="84"/>
      <c r="Y87" s="84"/>
      <c r="Z87" s="84"/>
      <c r="AA87" s="124"/>
      <c r="AB87" s="41"/>
    </row>
    <row r="88" spans="1:28">
      <c r="A88" s="41"/>
      <c r="B88" s="41"/>
      <c r="C88" s="41"/>
      <c r="D88" s="46"/>
      <c r="E88" s="141"/>
      <c r="F88" s="142"/>
      <c r="G88" s="143"/>
      <c r="H88" s="12"/>
      <c r="I88" s="144"/>
      <c r="J88" s="12"/>
      <c r="K88" s="143"/>
      <c r="L88" s="143"/>
      <c r="M88" s="143"/>
      <c r="N88" s="145"/>
      <c r="O88" s="143"/>
      <c r="P88" s="143"/>
      <c r="Q88" s="143"/>
      <c r="R88" s="146"/>
      <c r="S88" s="46"/>
      <c r="T88" s="124"/>
      <c r="U88" s="84"/>
      <c r="V88" s="85"/>
      <c r="W88" s="84"/>
      <c r="X88" s="84"/>
      <c r="Y88" s="84"/>
      <c r="Z88" s="84"/>
      <c r="AA88" s="124"/>
      <c r="AB88" s="41"/>
    </row>
    <row r="89" spans="1:28">
      <c r="A89" s="41"/>
      <c r="B89" s="41"/>
      <c r="C89" s="41"/>
      <c r="D89" s="46"/>
      <c r="E89" s="141"/>
      <c r="F89" s="142"/>
      <c r="G89" s="143"/>
      <c r="H89" s="12"/>
      <c r="I89" s="144"/>
      <c r="J89" s="12"/>
      <c r="K89" s="143"/>
      <c r="L89" s="143"/>
      <c r="M89" s="143"/>
      <c r="N89" s="145"/>
      <c r="O89" s="143"/>
      <c r="P89" s="143"/>
      <c r="Q89" s="143"/>
      <c r="R89" s="146"/>
      <c r="S89" s="46"/>
      <c r="T89" s="124"/>
      <c r="U89" s="84"/>
      <c r="V89" s="85"/>
      <c r="W89" s="84"/>
      <c r="X89" s="84"/>
      <c r="Y89" s="84"/>
      <c r="Z89" s="84"/>
      <c r="AA89" s="124"/>
      <c r="AB89" s="41"/>
    </row>
    <row r="90" spans="1:28">
      <c r="A90" s="41"/>
      <c r="B90" s="41"/>
      <c r="C90" s="41"/>
      <c r="D90" s="46"/>
      <c r="E90" s="141"/>
      <c r="F90" s="142"/>
      <c r="G90" s="143"/>
      <c r="H90" s="12"/>
      <c r="I90" s="144"/>
      <c r="J90" s="12"/>
      <c r="K90" s="143"/>
      <c r="L90" s="143"/>
      <c r="M90" s="143"/>
      <c r="N90" s="145"/>
      <c r="O90" s="143"/>
      <c r="P90" s="143"/>
      <c r="Q90" s="143"/>
      <c r="R90" s="146"/>
      <c r="S90" s="46"/>
      <c r="T90" s="124"/>
      <c r="U90" s="84"/>
      <c r="V90" s="85"/>
      <c r="W90" s="84"/>
      <c r="X90" s="84"/>
      <c r="Y90" s="84"/>
      <c r="Z90" s="84"/>
      <c r="AA90" s="124"/>
      <c r="AB90" s="41"/>
    </row>
    <row r="91" spans="1:28">
      <c r="A91" s="41"/>
      <c r="B91" s="41"/>
      <c r="C91" s="41"/>
      <c r="D91" s="46"/>
      <c r="E91" s="141"/>
      <c r="F91" s="142"/>
      <c r="G91" s="143"/>
      <c r="H91" s="12"/>
      <c r="I91" s="144"/>
      <c r="J91" s="12"/>
      <c r="K91" s="143"/>
      <c r="L91" s="143"/>
      <c r="M91" s="143"/>
      <c r="N91" s="145"/>
      <c r="O91" s="143"/>
      <c r="P91" s="143"/>
      <c r="Q91" s="143"/>
      <c r="R91" s="146"/>
      <c r="S91" s="46"/>
      <c r="T91" s="124"/>
      <c r="U91" s="84"/>
      <c r="V91" s="85"/>
      <c r="W91" s="84"/>
      <c r="X91" s="84"/>
      <c r="Y91" s="84"/>
      <c r="Z91" s="84"/>
      <c r="AA91" s="124"/>
      <c r="AB91" s="41"/>
    </row>
    <row r="92" spans="1:28">
      <c r="A92" s="41"/>
      <c r="B92" s="41"/>
      <c r="C92" s="41"/>
      <c r="D92" s="46"/>
      <c r="E92" s="141"/>
      <c r="F92" s="142"/>
      <c r="G92" s="143"/>
      <c r="H92" s="12"/>
      <c r="I92" s="144"/>
      <c r="J92" s="12"/>
      <c r="K92" s="143"/>
      <c r="L92" s="143"/>
      <c r="M92" s="143"/>
      <c r="N92" s="145"/>
      <c r="O92" s="143"/>
      <c r="P92" s="143"/>
      <c r="Q92" s="143"/>
      <c r="R92" s="146"/>
      <c r="S92" s="46"/>
      <c r="T92" s="124"/>
      <c r="U92" s="84"/>
      <c r="V92" s="85"/>
      <c r="W92" s="84"/>
      <c r="X92" s="84"/>
      <c r="Y92" s="84"/>
      <c r="Z92" s="84"/>
      <c r="AA92" s="124"/>
      <c r="AB92" s="41"/>
    </row>
    <row r="93" spans="1:28">
      <c r="A93" s="41"/>
      <c r="B93" s="41"/>
      <c r="C93" s="41"/>
      <c r="D93" s="46"/>
      <c r="E93" s="141"/>
      <c r="F93" s="142"/>
      <c r="G93" s="143"/>
      <c r="H93" s="12"/>
      <c r="I93" s="144"/>
      <c r="J93" s="12"/>
      <c r="K93" s="143"/>
      <c r="L93" s="143"/>
      <c r="M93" s="143"/>
      <c r="N93" s="145"/>
      <c r="O93" s="143"/>
      <c r="P93" s="143"/>
      <c r="Q93" s="143"/>
      <c r="R93" s="146"/>
      <c r="S93" s="46"/>
      <c r="T93" s="124"/>
      <c r="U93" s="84"/>
      <c r="V93" s="85"/>
      <c r="W93" s="84"/>
      <c r="X93" s="84"/>
      <c r="Y93" s="84"/>
      <c r="Z93" s="84"/>
      <c r="AA93" s="124"/>
      <c r="AB93" s="41"/>
    </row>
    <row r="94" spans="1:28">
      <c r="A94" s="41"/>
      <c r="B94" s="41"/>
      <c r="C94" s="41"/>
      <c r="D94" s="46"/>
      <c r="E94" s="141"/>
      <c r="F94" s="142"/>
      <c r="G94" s="143"/>
      <c r="H94" s="12"/>
      <c r="I94" s="144"/>
      <c r="J94" s="12"/>
      <c r="K94" s="143"/>
      <c r="L94" s="143"/>
      <c r="M94" s="143"/>
      <c r="N94" s="145"/>
      <c r="O94" s="143"/>
      <c r="P94" s="143"/>
      <c r="Q94" s="143"/>
      <c r="R94" s="146"/>
      <c r="S94" s="46"/>
      <c r="T94" s="124"/>
      <c r="U94" s="84"/>
      <c r="V94" s="85"/>
      <c r="W94" s="84"/>
      <c r="X94" s="84"/>
      <c r="Y94" s="84"/>
      <c r="Z94" s="84"/>
      <c r="AA94" s="124"/>
      <c r="AB94" s="41"/>
    </row>
    <row r="95" spans="1:28">
      <c r="A95" s="41"/>
      <c r="B95" s="41"/>
      <c r="C95" s="41"/>
      <c r="D95" s="46"/>
      <c r="E95" s="141"/>
      <c r="F95" s="142"/>
      <c r="G95" s="143"/>
      <c r="H95" s="12"/>
      <c r="I95" s="144"/>
      <c r="J95" s="12"/>
      <c r="K95" s="143"/>
      <c r="L95" s="143"/>
      <c r="M95" s="143"/>
      <c r="N95" s="145"/>
      <c r="O95" s="143"/>
      <c r="P95" s="143"/>
      <c r="Q95" s="143"/>
      <c r="R95" s="146"/>
      <c r="S95" s="46"/>
      <c r="T95" s="124"/>
      <c r="U95" s="84"/>
      <c r="V95" s="85"/>
      <c r="W95" s="84"/>
      <c r="X95" s="84"/>
      <c r="Y95" s="84"/>
      <c r="Z95" s="84"/>
      <c r="AA95" s="124"/>
      <c r="AB95" s="41"/>
    </row>
    <row r="96" spans="1:28">
      <c r="A96" s="41"/>
      <c r="B96" s="41"/>
      <c r="C96" s="41"/>
      <c r="D96" s="46"/>
      <c r="E96" s="141"/>
      <c r="F96" s="142"/>
      <c r="G96" s="143"/>
      <c r="H96" s="12"/>
      <c r="I96" s="144"/>
      <c r="J96" s="12"/>
      <c r="K96" s="143"/>
      <c r="L96" s="143"/>
      <c r="M96" s="143"/>
      <c r="N96" s="145"/>
      <c r="O96" s="143"/>
      <c r="P96" s="143"/>
      <c r="Q96" s="143"/>
      <c r="R96" s="146"/>
      <c r="S96" s="46"/>
      <c r="T96" s="124"/>
      <c r="U96" s="84"/>
      <c r="V96" s="85"/>
      <c r="W96" s="84"/>
      <c r="X96" s="84"/>
      <c r="Y96" s="84"/>
      <c r="Z96" s="84"/>
      <c r="AA96" s="124"/>
      <c r="AB96" s="41"/>
    </row>
    <row r="97" spans="1:28">
      <c r="A97" s="41"/>
      <c r="B97" s="41"/>
      <c r="C97" s="41"/>
      <c r="D97" s="46"/>
      <c r="E97" s="141"/>
      <c r="F97" s="142"/>
      <c r="G97" s="143"/>
      <c r="H97" s="12"/>
      <c r="I97" s="144"/>
      <c r="J97" s="12"/>
      <c r="K97" s="143"/>
      <c r="L97" s="143"/>
      <c r="M97" s="143"/>
      <c r="N97" s="145"/>
      <c r="O97" s="143"/>
      <c r="P97" s="143"/>
      <c r="Q97" s="143"/>
      <c r="R97" s="146"/>
      <c r="S97" s="46"/>
      <c r="T97" s="124"/>
      <c r="U97" s="84"/>
      <c r="V97" s="85"/>
      <c r="W97" s="84"/>
      <c r="X97" s="84"/>
      <c r="Y97" s="84"/>
      <c r="Z97" s="84"/>
      <c r="AA97" s="124"/>
      <c r="AB97" s="41"/>
    </row>
    <row r="98" spans="1:28">
      <c r="A98" s="41"/>
      <c r="B98" s="41"/>
      <c r="C98" s="41"/>
      <c r="D98" s="46"/>
      <c r="E98" s="141"/>
      <c r="F98" s="142"/>
      <c r="G98" s="143"/>
      <c r="H98" s="12"/>
      <c r="I98" s="144"/>
      <c r="J98" s="12"/>
      <c r="K98" s="143"/>
      <c r="L98" s="143"/>
      <c r="M98" s="143"/>
      <c r="N98" s="145"/>
      <c r="O98" s="143"/>
      <c r="P98" s="143"/>
      <c r="Q98" s="143"/>
      <c r="R98" s="146"/>
      <c r="S98" s="46"/>
      <c r="T98" s="124"/>
      <c r="U98" s="84"/>
      <c r="V98" s="85"/>
      <c r="W98" s="84"/>
      <c r="X98" s="84"/>
      <c r="Y98" s="84"/>
      <c r="Z98" s="84"/>
      <c r="AA98" s="124"/>
      <c r="AB98" s="41"/>
    </row>
    <row r="99" spans="1:28">
      <c r="A99" s="41"/>
      <c r="B99" s="41"/>
      <c r="C99" s="41"/>
      <c r="D99" s="46"/>
      <c r="E99" s="141"/>
      <c r="F99" s="142"/>
      <c r="G99" s="143"/>
      <c r="H99" s="12"/>
      <c r="I99" s="144"/>
      <c r="J99" s="12"/>
      <c r="K99" s="143"/>
      <c r="L99" s="143"/>
      <c r="M99" s="143"/>
      <c r="N99" s="145"/>
      <c r="O99" s="143"/>
      <c r="P99" s="143"/>
      <c r="Q99" s="143"/>
      <c r="R99" s="146"/>
      <c r="S99" s="46"/>
      <c r="T99" s="124"/>
      <c r="U99" s="84"/>
      <c r="V99" s="85"/>
      <c r="W99" s="84"/>
      <c r="X99" s="84"/>
      <c r="Y99" s="84"/>
      <c r="Z99" s="84"/>
      <c r="AA99" s="124"/>
      <c r="AB99" s="41"/>
    </row>
    <row r="100" spans="1:28">
      <c r="A100" s="41"/>
      <c r="B100" s="41"/>
      <c r="C100" s="41"/>
      <c r="D100" s="46"/>
      <c r="E100" s="141"/>
      <c r="F100" s="142"/>
      <c r="G100" s="143"/>
      <c r="H100" s="12"/>
      <c r="I100" s="144"/>
      <c r="J100" s="12"/>
      <c r="K100" s="143"/>
      <c r="L100" s="143"/>
      <c r="M100" s="143"/>
      <c r="N100" s="145"/>
      <c r="O100" s="143"/>
      <c r="P100" s="143"/>
      <c r="Q100" s="143"/>
      <c r="R100" s="146"/>
      <c r="S100" s="46"/>
      <c r="T100" s="124"/>
      <c r="U100" s="84"/>
      <c r="V100" s="85"/>
      <c r="W100" s="84"/>
      <c r="X100" s="84"/>
      <c r="Y100" s="84"/>
      <c r="Z100" s="84"/>
      <c r="AA100" s="124"/>
      <c r="AB100" s="41"/>
    </row>
    <row r="101" spans="1:28">
      <c r="A101" s="41"/>
      <c r="B101" s="41"/>
      <c r="C101" s="41"/>
      <c r="D101" s="46"/>
      <c r="E101" s="141"/>
      <c r="F101" s="142"/>
      <c r="G101" s="143"/>
      <c r="H101" s="12"/>
      <c r="I101" s="144"/>
      <c r="J101" s="12"/>
      <c r="K101" s="143"/>
      <c r="L101" s="143"/>
      <c r="M101" s="143"/>
      <c r="N101" s="145"/>
      <c r="O101" s="143"/>
      <c r="P101" s="143"/>
      <c r="Q101" s="143"/>
      <c r="R101" s="146"/>
      <c r="S101" s="46"/>
      <c r="T101" s="124"/>
      <c r="U101" s="84"/>
      <c r="V101" s="85"/>
      <c r="W101" s="84"/>
      <c r="X101" s="84"/>
      <c r="Y101" s="84"/>
      <c r="Z101" s="84"/>
      <c r="AA101" s="124"/>
      <c r="AB101" s="41"/>
    </row>
    <row r="102" spans="1:28">
      <c r="A102" s="41"/>
      <c r="B102" s="41"/>
      <c r="C102" s="41"/>
      <c r="D102" s="46"/>
      <c r="E102" s="141"/>
      <c r="F102" s="142"/>
      <c r="G102" s="143"/>
      <c r="H102" s="12"/>
      <c r="I102" s="144"/>
      <c r="J102" s="12"/>
      <c r="K102" s="143"/>
      <c r="L102" s="143"/>
      <c r="M102" s="143"/>
      <c r="N102" s="145"/>
      <c r="O102" s="143"/>
      <c r="P102" s="143"/>
      <c r="Q102" s="143"/>
      <c r="R102" s="146"/>
      <c r="S102" s="46"/>
      <c r="T102" s="124"/>
      <c r="U102" s="84"/>
      <c r="V102" s="85"/>
      <c r="W102" s="84"/>
      <c r="X102" s="84"/>
      <c r="Y102" s="84"/>
      <c r="Z102" s="84"/>
      <c r="AA102" s="124"/>
      <c r="AB102" s="41"/>
    </row>
    <row r="103" spans="1:28">
      <c r="A103" s="41"/>
      <c r="B103" s="41"/>
      <c r="C103" s="41"/>
      <c r="D103" s="46"/>
      <c r="E103" s="141"/>
      <c r="F103" s="142"/>
      <c r="G103" s="143"/>
      <c r="H103" s="12"/>
      <c r="I103" s="144"/>
      <c r="J103" s="12"/>
      <c r="K103" s="143"/>
      <c r="L103" s="143"/>
      <c r="M103" s="143"/>
      <c r="N103" s="145"/>
      <c r="O103" s="143"/>
      <c r="P103" s="143"/>
      <c r="Q103" s="143"/>
      <c r="R103" s="146"/>
      <c r="S103" s="46"/>
      <c r="T103" s="124"/>
      <c r="U103" s="84"/>
      <c r="V103" s="85"/>
      <c r="W103" s="84"/>
      <c r="X103" s="84"/>
      <c r="Y103" s="84"/>
      <c r="Z103" s="84"/>
      <c r="AA103" s="124"/>
      <c r="AB103" s="41"/>
    </row>
    <row r="104" spans="1:28">
      <c r="A104" s="41"/>
      <c r="B104" s="41"/>
      <c r="C104" s="41"/>
      <c r="D104" s="46"/>
      <c r="E104" s="141"/>
      <c r="F104" s="142"/>
      <c r="G104" s="143"/>
      <c r="H104" s="12"/>
      <c r="I104" s="144"/>
      <c r="J104" s="12"/>
      <c r="K104" s="143"/>
      <c r="L104" s="143"/>
      <c r="M104" s="143"/>
      <c r="N104" s="145"/>
      <c r="O104" s="143"/>
      <c r="P104" s="143"/>
      <c r="Q104" s="143"/>
      <c r="R104" s="146"/>
      <c r="S104" s="46"/>
      <c r="T104" s="124"/>
      <c r="U104" s="84"/>
      <c r="V104" s="85"/>
      <c r="W104" s="84"/>
      <c r="X104" s="84"/>
      <c r="Y104" s="84"/>
      <c r="Z104" s="84"/>
      <c r="AA104" s="124"/>
      <c r="AB104" s="41"/>
    </row>
    <row r="105" spans="1:28">
      <c r="A105" s="41"/>
      <c r="B105" s="41"/>
      <c r="C105" s="41"/>
      <c r="D105" s="46"/>
      <c r="E105" s="141"/>
      <c r="F105" s="142"/>
      <c r="G105" s="143"/>
      <c r="H105" s="12"/>
      <c r="I105" s="144"/>
      <c r="J105" s="12"/>
      <c r="K105" s="143"/>
      <c r="L105" s="143"/>
      <c r="M105" s="143"/>
      <c r="N105" s="145"/>
      <c r="O105" s="143"/>
      <c r="P105" s="143"/>
      <c r="Q105" s="143"/>
      <c r="R105" s="146"/>
      <c r="S105" s="46"/>
      <c r="T105" s="124"/>
      <c r="U105" s="84"/>
      <c r="V105" s="85"/>
      <c r="W105" s="84"/>
      <c r="X105" s="84"/>
      <c r="Y105" s="84"/>
      <c r="Z105" s="84"/>
      <c r="AA105" s="124"/>
      <c r="AB105" s="41"/>
    </row>
    <row r="106" spans="1:28">
      <c r="A106" s="41"/>
      <c r="B106" s="41"/>
      <c r="C106" s="41"/>
      <c r="D106" s="46"/>
      <c r="E106" s="141"/>
      <c r="F106" s="142"/>
      <c r="G106" s="143"/>
      <c r="H106" s="12"/>
      <c r="I106" s="144"/>
      <c r="J106" s="12"/>
      <c r="K106" s="143"/>
      <c r="L106" s="143"/>
      <c r="M106" s="143"/>
      <c r="N106" s="145"/>
      <c r="O106" s="143"/>
      <c r="P106" s="143"/>
      <c r="Q106" s="143"/>
      <c r="R106" s="146"/>
      <c r="S106" s="46"/>
      <c r="T106" s="124"/>
      <c r="U106" s="84"/>
      <c r="V106" s="85"/>
      <c r="W106" s="84"/>
      <c r="X106" s="84"/>
      <c r="Y106" s="84"/>
      <c r="Z106" s="84"/>
      <c r="AA106" s="124"/>
      <c r="AB106" s="41"/>
    </row>
    <row r="107" spans="1:28">
      <c r="A107" s="41"/>
      <c r="B107" s="41"/>
      <c r="C107" s="41"/>
      <c r="D107" s="46"/>
      <c r="E107" s="141"/>
      <c r="F107" s="142"/>
      <c r="G107" s="143"/>
      <c r="H107" s="12"/>
      <c r="I107" s="144"/>
      <c r="J107" s="12"/>
      <c r="K107" s="143"/>
      <c r="L107" s="143"/>
      <c r="M107" s="143"/>
      <c r="N107" s="145"/>
      <c r="O107" s="143"/>
      <c r="P107" s="143"/>
      <c r="Q107" s="143"/>
      <c r="R107" s="146"/>
      <c r="S107" s="46"/>
      <c r="T107" s="124"/>
      <c r="U107" s="84"/>
      <c r="V107" s="85"/>
      <c r="W107" s="84"/>
      <c r="X107" s="84"/>
      <c r="Y107" s="84"/>
      <c r="Z107" s="84"/>
      <c r="AA107" s="124"/>
      <c r="AB107" s="41"/>
    </row>
    <row r="108" spans="1:28">
      <c r="A108" s="41"/>
      <c r="B108" s="41"/>
      <c r="C108" s="41"/>
      <c r="D108" s="46"/>
      <c r="E108" s="141"/>
      <c r="F108" s="142"/>
      <c r="G108" s="143"/>
      <c r="H108" s="12"/>
      <c r="I108" s="144"/>
      <c r="J108" s="12"/>
      <c r="K108" s="143"/>
      <c r="L108" s="143"/>
      <c r="M108" s="143"/>
      <c r="N108" s="145"/>
      <c r="O108" s="143"/>
      <c r="P108" s="143"/>
      <c r="Q108" s="143"/>
      <c r="R108" s="146"/>
      <c r="S108" s="46"/>
      <c r="T108" s="124"/>
      <c r="U108" s="84"/>
      <c r="V108" s="85"/>
      <c r="W108" s="84"/>
      <c r="X108" s="84"/>
      <c r="Y108" s="84"/>
      <c r="Z108" s="84"/>
      <c r="AA108" s="124"/>
      <c r="AB108" s="41"/>
    </row>
    <row r="109" spans="1:28">
      <c r="A109" s="41"/>
      <c r="B109" s="41"/>
      <c r="C109" s="41"/>
      <c r="D109" s="46"/>
      <c r="E109" s="141"/>
      <c r="F109" s="142"/>
      <c r="G109" s="143"/>
      <c r="H109" s="12"/>
      <c r="I109" s="144"/>
      <c r="J109" s="12"/>
      <c r="K109" s="143"/>
      <c r="L109" s="143"/>
      <c r="M109" s="143"/>
      <c r="N109" s="145"/>
      <c r="O109" s="143"/>
      <c r="P109" s="143"/>
      <c r="Q109" s="143"/>
      <c r="R109" s="146"/>
      <c r="S109" s="46"/>
      <c r="T109" s="124"/>
      <c r="U109" s="84"/>
      <c r="V109" s="85"/>
      <c r="W109" s="84"/>
      <c r="X109" s="84"/>
      <c r="Y109" s="84"/>
      <c r="Z109" s="84"/>
      <c r="AA109" s="124"/>
      <c r="AB109" s="41"/>
    </row>
    <row r="110" spans="1:28">
      <c r="A110" s="41"/>
      <c r="B110" s="41"/>
      <c r="C110" s="41"/>
      <c r="D110" s="46"/>
      <c r="E110" s="141"/>
      <c r="F110" s="142"/>
      <c r="G110" s="143"/>
      <c r="H110" s="12"/>
      <c r="I110" s="144"/>
      <c r="J110" s="12"/>
      <c r="K110" s="143"/>
      <c r="L110" s="143"/>
      <c r="M110" s="143"/>
      <c r="N110" s="145"/>
      <c r="O110" s="143"/>
      <c r="P110" s="143"/>
      <c r="Q110" s="143"/>
      <c r="R110" s="146"/>
      <c r="S110" s="46"/>
      <c r="T110" s="124"/>
      <c r="U110" s="84"/>
      <c r="V110" s="85"/>
      <c r="W110" s="84"/>
      <c r="X110" s="84"/>
      <c r="Y110" s="84"/>
      <c r="Z110" s="84"/>
      <c r="AA110" s="124"/>
      <c r="AB110" s="41"/>
    </row>
    <row r="111" spans="1:28" ht="16.5" customHeight="1">
      <c r="A111" s="147" t="s">
        <v>191</v>
      </c>
      <c r="B111" s="148" t="s">
        <v>292</v>
      </c>
      <c r="C111" s="149" t="s">
        <v>112</v>
      </c>
      <c r="D111" s="150">
        <v>12644</v>
      </c>
      <c r="E111" s="150">
        <v>11472</v>
      </c>
      <c r="F111" s="129">
        <f>IF((D111&gt;E111),(D111-E111),(0))/1</f>
        <v>1172</v>
      </c>
      <c r="G111" s="130">
        <f t="shared" ref="G111:G127" si="54">IF((F111&gt;100),(100*U111), (F111*U111))</f>
        <v>450</v>
      </c>
      <c r="H111" s="20">
        <f t="shared" ref="H111:H127" si="55">IF((F111&gt;100),(F111-100),(0))</f>
        <v>1072</v>
      </c>
      <c r="I111" s="131">
        <f t="shared" ref="I111:I127" si="56">IF((H111&gt;100),(100*V111),(H111*V111))</f>
        <v>500</v>
      </c>
      <c r="J111" s="20">
        <f t="shared" ref="J111:J129" si="57">IF((H111&gt;100),(H111-100),(0))</f>
        <v>972</v>
      </c>
      <c r="K111" s="130">
        <f t="shared" ref="K111:K127" si="58">IF((J111&gt;0),(J111*W111),(0))</f>
        <v>6512.4000000000005</v>
      </c>
      <c r="L111" s="130">
        <f>(G111+I111+K111)*1</f>
        <v>7462.4000000000005</v>
      </c>
      <c r="M111" s="130">
        <f t="shared" ref="M111:M129" si="59">L111</f>
        <v>7462.4000000000005</v>
      </c>
      <c r="N111" s="132">
        <f>IF((Y111&gt;0),Y111,130)*1</f>
        <v>200</v>
      </c>
      <c r="O111" s="130">
        <f t="shared" ref="O111:O129" si="60">IF((F111&gt;0),0,(Y111))</f>
        <v>0</v>
      </c>
      <c r="P111" s="130">
        <v>0</v>
      </c>
      <c r="Q111" s="130">
        <f t="shared" ref="Q111:Q116" si="61">IF((M111&gt;0),(M111+N111+P111),(Y111)+(P111))</f>
        <v>7662.4000000000005</v>
      </c>
      <c r="R111" s="97" t="s">
        <v>52</v>
      </c>
      <c r="S111" s="46"/>
      <c r="T111" s="124"/>
      <c r="U111" s="84">
        <v>4.5</v>
      </c>
      <c r="V111" s="85">
        <v>5</v>
      </c>
      <c r="W111" s="84">
        <v>6.7</v>
      </c>
      <c r="X111" s="84">
        <v>80</v>
      </c>
      <c r="Y111" s="84">
        <f>2.5*80</f>
        <v>200</v>
      </c>
      <c r="Z111" s="84">
        <v>700</v>
      </c>
      <c r="AA111" s="124"/>
      <c r="AB111" s="41"/>
    </row>
    <row r="112" spans="1:28">
      <c r="A112" s="147"/>
      <c r="B112" s="151" t="s">
        <v>287</v>
      </c>
      <c r="C112" s="152" t="s">
        <v>113</v>
      </c>
      <c r="D112" s="152">
        <v>36997</v>
      </c>
      <c r="E112" s="152">
        <v>36873</v>
      </c>
      <c r="F112" s="88">
        <f>IF((D112&gt;E112),(D112-E112),(0))/1</f>
        <v>124</v>
      </c>
      <c r="G112" s="89">
        <f t="shared" si="54"/>
        <v>450</v>
      </c>
      <c r="H112" s="17">
        <f t="shared" si="55"/>
        <v>24</v>
      </c>
      <c r="I112" s="90">
        <f t="shared" si="56"/>
        <v>120</v>
      </c>
      <c r="J112" s="17">
        <f t="shared" si="57"/>
        <v>0</v>
      </c>
      <c r="K112" s="89">
        <f t="shared" si="58"/>
        <v>0</v>
      </c>
      <c r="L112" s="89">
        <f>(G112+I112+K112)*1</f>
        <v>570</v>
      </c>
      <c r="M112" s="89">
        <f t="shared" si="59"/>
        <v>570</v>
      </c>
      <c r="N112" s="91">
        <f>IF((Y112&gt;0),Y112,130)*1</f>
        <v>200</v>
      </c>
      <c r="O112" s="89">
        <f t="shared" si="60"/>
        <v>0</v>
      </c>
      <c r="P112" s="89">
        <v>0</v>
      </c>
      <c r="Q112" s="89">
        <f t="shared" si="61"/>
        <v>770</v>
      </c>
      <c r="R112" s="153" t="s">
        <v>52</v>
      </c>
      <c r="S112" s="46"/>
      <c r="T112" s="124"/>
      <c r="U112" s="84">
        <v>4.5</v>
      </c>
      <c r="V112" s="85">
        <v>5</v>
      </c>
      <c r="W112" s="84">
        <v>6.7</v>
      </c>
      <c r="X112" s="84">
        <v>80</v>
      </c>
      <c r="Y112" s="84">
        <f t="shared" ref="Y112:Y142" si="62">2.5*80</f>
        <v>200</v>
      </c>
      <c r="Z112" s="84">
        <v>700</v>
      </c>
      <c r="AA112" s="124"/>
      <c r="AB112" s="41"/>
    </row>
    <row r="113" spans="1:28">
      <c r="A113" s="147"/>
      <c r="B113" s="151" t="s">
        <v>114</v>
      </c>
      <c r="C113" s="152" t="s">
        <v>115</v>
      </c>
      <c r="D113" s="152">
        <v>2624</v>
      </c>
      <c r="E113" s="152">
        <v>2554</v>
      </c>
      <c r="F113" s="88">
        <f>IF((D113&gt;E113),(D113-E113),(0))/1</f>
        <v>70</v>
      </c>
      <c r="G113" s="89">
        <f t="shared" si="54"/>
        <v>315</v>
      </c>
      <c r="H113" s="17">
        <f t="shared" si="55"/>
        <v>0</v>
      </c>
      <c r="I113" s="90">
        <f t="shared" si="56"/>
        <v>0</v>
      </c>
      <c r="J113" s="17">
        <f t="shared" si="57"/>
        <v>0</v>
      </c>
      <c r="K113" s="89">
        <f t="shared" si="58"/>
        <v>0</v>
      </c>
      <c r="L113" s="89">
        <f>(G113+I113+K113)*1</f>
        <v>315</v>
      </c>
      <c r="M113" s="89">
        <f t="shared" si="59"/>
        <v>315</v>
      </c>
      <c r="N113" s="91">
        <f t="shared" ref="N113:N118" si="63">IF((Y113&gt;0),Y113,130)*1</f>
        <v>200</v>
      </c>
      <c r="O113" s="89">
        <f t="shared" si="60"/>
        <v>0</v>
      </c>
      <c r="P113" s="89">
        <v>0</v>
      </c>
      <c r="Q113" s="89">
        <f t="shared" si="61"/>
        <v>515</v>
      </c>
      <c r="R113" s="153" t="s">
        <v>52</v>
      </c>
      <c r="S113" s="46"/>
      <c r="T113" s="124"/>
      <c r="U113" s="84">
        <v>4.5</v>
      </c>
      <c r="V113" s="85">
        <v>5</v>
      </c>
      <c r="W113" s="84">
        <v>6.7</v>
      </c>
      <c r="X113" s="84">
        <v>80</v>
      </c>
      <c r="Y113" s="84">
        <f t="shared" si="62"/>
        <v>200</v>
      </c>
      <c r="Z113" s="84">
        <v>700</v>
      </c>
      <c r="AA113" s="124"/>
      <c r="AB113" s="41"/>
    </row>
    <row r="114" spans="1:28">
      <c r="A114" s="147"/>
      <c r="B114" s="151" t="s">
        <v>102</v>
      </c>
      <c r="C114" s="152" t="s">
        <v>116</v>
      </c>
      <c r="D114" s="154"/>
      <c r="E114" s="154"/>
      <c r="F114" s="101">
        <f>IF((D114&gt;E114),(D114-E114),(0))/1</f>
        <v>0</v>
      </c>
      <c r="G114" s="92">
        <f t="shared" si="54"/>
        <v>0</v>
      </c>
      <c r="H114" s="18">
        <f t="shared" si="55"/>
        <v>0</v>
      </c>
      <c r="I114" s="102">
        <f t="shared" si="56"/>
        <v>0</v>
      </c>
      <c r="J114" s="18">
        <f t="shared" si="57"/>
        <v>0</v>
      </c>
      <c r="K114" s="92">
        <f t="shared" si="58"/>
        <v>0</v>
      </c>
      <c r="L114" s="92">
        <f>(G114+I114+K114)*1</f>
        <v>0</v>
      </c>
      <c r="M114" s="92">
        <f t="shared" si="59"/>
        <v>0</v>
      </c>
      <c r="N114" s="103">
        <f t="shared" si="63"/>
        <v>200</v>
      </c>
      <c r="O114" s="92">
        <f t="shared" si="60"/>
        <v>200</v>
      </c>
      <c r="P114" s="92">
        <v>0</v>
      </c>
      <c r="Q114" s="92">
        <f t="shared" si="61"/>
        <v>200</v>
      </c>
      <c r="R114" s="97" t="s">
        <v>52</v>
      </c>
      <c r="S114" s="135"/>
      <c r="T114" s="124"/>
      <c r="U114" s="84">
        <v>4.5</v>
      </c>
      <c r="V114" s="85">
        <v>5</v>
      </c>
      <c r="W114" s="84">
        <v>6.7</v>
      </c>
      <c r="X114" s="84">
        <v>80</v>
      </c>
      <c r="Y114" s="84">
        <f t="shared" si="62"/>
        <v>200</v>
      </c>
      <c r="Z114" s="84">
        <v>700</v>
      </c>
      <c r="AA114" s="124"/>
      <c r="AB114" s="41"/>
    </row>
    <row r="115" spans="1:28">
      <c r="A115" s="147"/>
      <c r="B115" s="151" t="s">
        <v>289</v>
      </c>
      <c r="C115" s="152" t="s">
        <v>118</v>
      </c>
      <c r="D115" s="152">
        <v>12205</v>
      </c>
      <c r="E115" s="152">
        <v>12031</v>
      </c>
      <c r="F115" s="88">
        <f t="shared" ref="F115:F118" si="64">IF((D115&gt;E115),(D115-E115),(0))/1</f>
        <v>174</v>
      </c>
      <c r="G115" s="89">
        <f t="shared" si="54"/>
        <v>450</v>
      </c>
      <c r="H115" s="17">
        <f t="shared" si="55"/>
        <v>74</v>
      </c>
      <c r="I115" s="90">
        <f t="shared" si="56"/>
        <v>370</v>
      </c>
      <c r="J115" s="17">
        <f t="shared" si="57"/>
        <v>0</v>
      </c>
      <c r="K115" s="89">
        <f t="shared" si="58"/>
        <v>0</v>
      </c>
      <c r="L115" s="89">
        <f t="shared" ref="L115:L118" si="65">(G115+I115+K115)*1</f>
        <v>820</v>
      </c>
      <c r="M115" s="89">
        <f>L115*50%</f>
        <v>410</v>
      </c>
      <c r="N115" s="91">
        <f>IF((Y115&gt;0),Y115,130)*1</f>
        <v>200</v>
      </c>
      <c r="O115" s="89">
        <f t="shared" si="60"/>
        <v>0</v>
      </c>
      <c r="P115" s="89">
        <v>0</v>
      </c>
      <c r="Q115" s="89">
        <f t="shared" si="61"/>
        <v>610</v>
      </c>
      <c r="R115" s="97" t="s">
        <v>52</v>
      </c>
      <c r="S115" s="46"/>
      <c r="T115" s="124"/>
      <c r="U115" s="84">
        <v>4.5</v>
      </c>
      <c r="V115" s="85">
        <v>5</v>
      </c>
      <c r="W115" s="84">
        <v>6.7</v>
      </c>
      <c r="X115" s="84">
        <v>80</v>
      </c>
      <c r="Y115" s="84">
        <f t="shared" si="62"/>
        <v>200</v>
      </c>
      <c r="Z115" s="84">
        <v>700</v>
      </c>
      <c r="AA115" s="124"/>
      <c r="AB115" s="41"/>
    </row>
    <row r="116" spans="1:28">
      <c r="A116" s="147"/>
      <c r="B116" s="151" t="s">
        <v>119</v>
      </c>
      <c r="C116" s="152" t="s">
        <v>120</v>
      </c>
      <c r="D116" s="152">
        <v>4091</v>
      </c>
      <c r="E116" s="152">
        <v>4075</v>
      </c>
      <c r="F116" s="88">
        <f t="shared" si="64"/>
        <v>16</v>
      </c>
      <c r="G116" s="89">
        <f t="shared" si="54"/>
        <v>72</v>
      </c>
      <c r="H116" s="17">
        <f t="shared" si="55"/>
        <v>0</v>
      </c>
      <c r="I116" s="90">
        <f t="shared" si="56"/>
        <v>0</v>
      </c>
      <c r="J116" s="17">
        <f t="shared" si="57"/>
        <v>0</v>
      </c>
      <c r="K116" s="89">
        <f t="shared" si="58"/>
        <v>0</v>
      </c>
      <c r="L116" s="89">
        <f t="shared" si="65"/>
        <v>72</v>
      </c>
      <c r="M116" s="89">
        <f t="shared" si="59"/>
        <v>72</v>
      </c>
      <c r="N116" s="91">
        <f t="shared" si="63"/>
        <v>200</v>
      </c>
      <c r="O116" s="89">
        <f t="shared" si="60"/>
        <v>0</v>
      </c>
      <c r="P116" s="89">
        <v>0</v>
      </c>
      <c r="Q116" s="89">
        <f t="shared" si="61"/>
        <v>272</v>
      </c>
      <c r="R116" s="97" t="s">
        <v>52</v>
      </c>
      <c r="S116" s="46"/>
      <c r="T116" s="124"/>
      <c r="U116" s="84">
        <v>4.5</v>
      </c>
      <c r="V116" s="85">
        <v>5</v>
      </c>
      <c r="W116" s="84">
        <v>6.7</v>
      </c>
      <c r="X116" s="84">
        <v>80</v>
      </c>
      <c r="Y116" s="84">
        <f t="shared" si="62"/>
        <v>200</v>
      </c>
      <c r="Z116" s="84">
        <v>700</v>
      </c>
      <c r="AA116" s="124"/>
      <c r="AB116" s="41"/>
    </row>
    <row r="117" spans="1:28">
      <c r="A117" s="147"/>
      <c r="B117" s="151" t="s">
        <v>241</v>
      </c>
      <c r="C117" s="152" t="s">
        <v>121</v>
      </c>
      <c r="D117" s="152">
        <v>56792</v>
      </c>
      <c r="E117" s="152">
        <v>56454</v>
      </c>
      <c r="F117" s="88">
        <f t="shared" si="64"/>
        <v>338</v>
      </c>
      <c r="G117" s="89">
        <f t="shared" si="54"/>
        <v>450</v>
      </c>
      <c r="H117" s="17">
        <f t="shared" si="55"/>
        <v>238</v>
      </c>
      <c r="I117" s="90">
        <f t="shared" si="56"/>
        <v>500</v>
      </c>
      <c r="J117" s="17">
        <f t="shared" si="57"/>
        <v>138</v>
      </c>
      <c r="K117" s="89">
        <f t="shared" si="58"/>
        <v>924.6</v>
      </c>
      <c r="L117" s="89">
        <f t="shared" si="65"/>
        <v>1874.6</v>
      </c>
      <c r="M117" s="89">
        <f t="shared" si="59"/>
        <v>1874.6</v>
      </c>
      <c r="N117" s="91">
        <f t="shared" si="63"/>
        <v>200</v>
      </c>
      <c r="O117" s="89">
        <f t="shared" si="60"/>
        <v>0</v>
      </c>
      <c r="P117" s="89">
        <v>0</v>
      </c>
      <c r="Q117" s="89">
        <f t="shared" ref="Q117:Q118" si="66">IF((M117&gt;0),(M117+N117+P117),(Y117)+(P117))</f>
        <v>2074.6</v>
      </c>
      <c r="R117" s="97" t="s">
        <v>52</v>
      </c>
      <c r="S117" s="46"/>
      <c r="T117" s="124"/>
      <c r="U117" s="84">
        <v>4.5</v>
      </c>
      <c r="V117" s="85">
        <v>5</v>
      </c>
      <c r="W117" s="84">
        <v>6.7</v>
      </c>
      <c r="X117" s="84">
        <v>80</v>
      </c>
      <c r="Y117" s="84">
        <f t="shared" si="62"/>
        <v>200</v>
      </c>
      <c r="Z117" s="84">
        <v>700</v>
      </c>
      <c r="AA117" s="124"/>
      <c r="AB117" s="41"/>
    </row>
    <row r="118" spans="1:28">
      <c r="A118" s="147"/>
      <c r="B118" s="151" t="s">
        <v>295</v>
      </c>
      <c r="C118" s="152" t="s">
        <v>122</v>
      </c>
      <c r="D118" s="152">
        <v>23630</v>
      </c>
      <c r="E118" s="152">
        <v>23435</v>
      </c>
      <c r="F118" s="88">
        <f t="shared" si="64"/>
        <v>195</v>
      </c>
      <c r="G118" s="89">
        <f t="shared" si="54"/>
        <v>450</v>
      </c>
      <c r="H118" s="17">
        <f t="shared" si="55"/>
        <v>95</v>
      </c>
      <c r="I118" s="90">
        <f t="shared" si="56"/>
        <v>475</v>
      </c>
      <c r="J118" s="17">
        <f t="shared" si="57"/>
        <v>0</v>
      </c>
      <c r="K118" s="89">
        <f t="shared" si="58"/>
        <v>0</v>
      </c>
      <c r="L118" s="89">
        <f t="shared" si="65"/>
        <v>925</v>
      </c>
      <c r="M118" s="89">
        <f t="shared" si="59"/>
        <v>925</v>
      </c>
      <c r="N118" s="91">
        <f t="shared" si="63"/>
        <v>200</v>
      </c>
      <c r="O118" s="89">
        <f t="shared" si="60"/>
        <v>0</v>
      </c>
      <c r="P118" s="89">
        <v>0</v>
      </c>
      <c r="Q118" s="89">
        <f t="shared" si="66"/>
        <v>1125</v>
      </c>
      <c r="R118" s="97" t="s">
        <v>52</v>
      </c>
      <c r="S118" s="46"/>
      <c r="T118" s="124"/>
      <c r="U118" s="84">
        <v>4.5</v>
      </c>
      <c r="V118" s="85">
        <v>5</v>
      </c>
      <c r="W118" s="84">
        <v>6.7</v>
      </c>
      <c r="X118" s="84">
        <v>80</v>
      </c>
      <c r="Y118" s="84">
        <f t="shared" si="62"/>
        <v>200</v>
      </c>
      <c r="Z118" s="84">
        <v>700</v>
      </c>
      <c r="AA118" s="124"/>
      <c r="AB118" s="41"/>
    </row>
    <row r="119" spans="1:28">
      <c r="A119" s="147"/>
      <c r="B119" s="155" t="s">
        <v>234</v>
      </c>
      <c r="C119" s="156" t="s">
        <v>123</v>
      </c>
      <c r="D119" s="150">
        <v>5335</v>
      </c>
      <c r="E119" s="150">
        <v>5331</v>
      </c>
      <c r="F119" s="129">
        <f>IF((D119&gt;E119),(D119-E119)+(D120-E120)+(D121-E121),(0))/1</f>
        <v>5</v>
      </c>
      <c r="G119" s="130">
        <f t="shared" si="54"/>
        <v>22.5</v>
      </c>
      <c r="H119" s="20">
        <f t="shared" si="55"/>
        <v>0</v>
      </c>
      <c r="I119" s="131">
        <f t="shared" si="56"/>
        <v>0</v>
      </c>
      <c r="J119" s="20">
        <f t="shared" si="57"/>
        <v>0</v>
      </c>
      <c r="K119" s="130">
        <f t="shared" si="58"/>
        <v>0</v>
      </c>
      <c r="L119" s="130">
        <f>(G119+I119+K119)*1</f>
        <v>22.5</v>
      </c>
      <c r="M119" s="130">
        <f t="shared" si="59"/>
        <v>22.5</v>
      </c>
      <c r="N119" s="132">
        <f>IF((Y119&gt;0),Y119,130)*1</f>
        <v>200</v>
      </c>
      <c r="O119" s="130">
        <f t="shared" si="60"/>
        <v>0</v>
      </c>
      <c r="P119" s="130">
        <v>0</v>
      </c>
      <c r="Q119" s="130">
        <f>IF((M119&gt;0),(M119+N119+P119),(Y119)+(P119))</f>
        <v>222.5</v>
      </c>
      <c r="R119" s="153" t="s">
        <v>52</v>
      </c>
      <c r="S119" s="157"/>
      <c r="T119" s="124"/>
      <c r="U119" s="84">
        <v>4.5</v>
      </c>
      <c r="V119" s="85">
        <v>5</v>
      </c>
      <c r="W119" s="84">
        <v>6.7</v>
      </c>
      <c r="X119" s="84">
        <v>80</v>
      </c>
      <c r="Y119" s="84">
        <f t="shared" si="62"/>
        <v>200</v>
      </c>
      <c r="Z119" s="84">
        <v>700</v>
      </c>
      <c r="AA119" s="124"/>
      <c r="AB119" s="41"/>
    </row>
    <row r="120" spans="1:28">
      <c r="A120" s="147"/>
      <c r="B120" s="155"/>
      <c r="C120" s="156"/>
      <c r="D120" s="158">
        <v>1153</v>
      </c>
      <c r="E120" s="158">
        <v>1152</v>
      </c>
      <c r="F120" s="159"/>
      <c r="G120" s="160"/>
      <c r="H120" s="23"/>
      <c r="I120" s="161"/>
      <c r="J120" s="23"/>
      <c r="K120" s="160"/>
      <c r="L120" s="160"/>
      <c r="M120" s="160"/>
      <c r="N120" s="162"/>
      <c r="O120" s="160"/>
      <c r="P120" s="160"/>
      <c r="Q120" s="160"/>
      <c r="R120" s="163"/>
      <c r="S120" s="46"/>
      <c r="T120" s="124"/>
      <c r="U120" s="84">
        <v>4.5</v>
      </c>
      <c r="V120" s="85">
        <v>5</v>
      </c>
      <c r="W120" s="84">
        <v>6.7</v>
      </c>
      <c r="X120" s="84">
        <v>80</v>
      </c>
      <c r="Y120" s="84">
        <f t="shared" si="62"/>
        <v>200</v>
      </c>
      <c r="Z120" s="84">
        <v>700</v>
      </c>
      <c r="AA120" s="124"/>
      <c r="AB120" s="41"/>
    </row>
    <row r="121" spans="1:28">
      <c r="A121" s="147"/>
      <c r="B121" s="155"/>
      <c r="C121" s="156"/>
      <c r="D121" s="164">
        <v>8369</v>
      </c>
      <c r="E121" s="164">
        <v>8369</v>
      </c>
      <c r="F121" s="165"/>
      <c r="G121" s="166"/>
      <c r="H121" s="22"/>
      <c r="I121" s="167"/>
      <c r="J121" s="22"/>
      <c r="K121" s="166"/>
      <c r="L121" s="166"/>
      <c r="M121" s="166"/>
      <c r="N121" s="168"/>
      <c r="O121" s="166"/>
      <c r="P121" s="166"/>
      <c r="Q121" s="166"/>
      <c r="R121" s="99"/>
      <c r="S121" s="46"/>
      <c r="T121" s="124"/>
      <c r="U121" s="84">
        <v>4.5</v>
      </c>
      <c r="V121" s="85">
        <v>5</v>
      </c>
      <c r="W121" s="84">
        <v>6.7</v>
      </c>
      <c r="X121" s="84">
        <v>80</v>
      </c>
      <c r="Y121" s="84">
        <f t="shared" si="62"/>
        <v>200</v>
      </c>
      <c r="Z121" s="84">
        <v>700</v>
      </c>
      <c r="AA121" s="124"/>
      <c r="AB121" s="41"/>
    </row>
    <row r="122" spans="1:28">
      <c r="A122" s="147"/>
      <c r="B122" s="151" t="s">
        <v>124</v>
      </c>
      <c r="C122" s="152" t="s">
        <v>125</v>
      </c>
      <c r="D122" s="152">
        <v>3239</v>
      </c>
      <c r="E122" s="152">
        <v>3062</v>
      </c>
      <c r="F122" s="88">
        <f t="shared" ref="F122:F127" si="67">IF((D122&gt;E122),(D122-E122),(0))/1</f>
        <v>177</v>
      </c>
      <c r="G122" s="89">
        <f t="shared" si="54"/>
        <v>450</v>
      </c>
      <c r="H122" s="17">
        <f t="shared" si="55"/>
        <v>77</v>
      </c>
      <c r="I122" s="90">
        <f t="shared" si="56"/>
        <v>385</v>
      </c>
      <c r="J122" s="17">
        <f t="shared" si="57"/>
        <v>0</v>
      </c>
      <c r="K122" s="89">
        <f t="shared" si="58"/>
        <v>0</v>
      </c>
      <c r="L122" s="89">
        <f t="shared" ref="L122:L127" si="68">(G122+I122+K122)*1</f>
        <v>835</v>
      </c>
      <c r="M122" s="89">
        <f t="shared" si="59"/>
        <v>835</v>
      </c>
      <c r="N122" s="91">
        <f>IF((Y122&gt;0),Y122,130)*1</f>
        <v>200</v>
      </c>
      <c r="O122" s="89">
        <f t="shared" si="60"/>
        <v>0</v>
      </c>
      <c r="P122" s="89">
        <v>0</v>
      </c>
      <c r="Q122" s="89">
        <f>IF((M122&gt;0),(M122+N122+P122),(Y122)+(P122))</f>
        <v>1035</v>
      </c>
      <c r="R122" s="97" t="s">
        <v>52</v>
      </c>
      <c r="S122" s="46"/>
      <c r="T122" s="124"/>
      <c r="U122" s="84">
        <v>4.5</v>
      </c>
      <c r="V122" s="85">
        <v>5</v>
      </c>
      <c r="W122" s="84">
        <v>6.7</v>
      </c>
      <c r="X122" s="84">
        <v>80</v>
      </c>
      <c r="Y122" s="84">
        <f t="shared" si="62"/>
        <v>200</v>
      </c>
      <c r="Z122" s="84">
        <v>700</v>
      </c>
      <c r="AA122" s="124"/>
      <c r="AB122" s="41"/>
    </row>
    <row r="123" spans="1:28">
      <c r="A123" s="147"/>
      <c r="B123" s="151" t="s">
        <v>102</v>
      </c>
      <c r="C123" s="152" t="s">
        <v>127</v>
      </c>
      <c r="D123" s="154"/>
      <c r="E123" s="154"/>
      <c r="F123" s="101">
        <f t="shared" si="67"/>
        <v>0</v>
      </c>
      <c r="G123" s="92">
        <f t="shared" si="54"/>
        <v>0</v>
      </c>
      <c r="H123" s="18">
        <f t="shared" si="55"/>
        <v>0</v>
      </c>
      <c r="I123" s="102">
        <f t="shared" si="56"/>
        <v>0</v>
      </c>
      <c r="J123" s="18">
        <f t="shared" si="57"/>
        <v>0</v>
      </c>
      <c r="K123" s="92">
        <f t="shared" si="58"/>
        <v>0</v>
      </c>
      <c r="L123" s="92">
        <f t="shared" si="68"/>
        <v>0</v>
      </c>
      <c r="M123" s="92">
        <f t="shared" si="59"/>
        <v>0</v>
      </c>
      <c r="N123" s="103">
        <f t="shared" ref="N123:N132" si="69">IF((Y123&gt;0),Y123,130)*1</f>
        <v>200</v>
      </c>
      <c r="O123" s="92">
        <f t="shared" si="60"/>
        <v>200</v>
      </c>
      <c r="P123" s="92">
        <v>0</v>
      </c>
      <c r="Q123" s="92">
        <f t="shared" ref="Q123:Q132" si="70">IF((M123&gt;0),(M123+N123+P123),(Y123)+(P123))</f>
        <v>200</v>
      </c>
      <c r="R123" s="97" t="s">
        <v>52</v>
      </c>
      <c r="S123" s="46"/>
      <c r="T123" s="124"/>
      <c r="U123" s="84">
        <v>4.5</v>
      </c>
      <c r="V123" s="85">
        <v>5</v>
      </c>
      <c r="W123" s="84">
        <v>6.7</v>
      </c>
      <c r="X123" s="84">
        <v>80</v>
      </c>
      <c r="Y123" s="84">
        <f t="shared" si="62"/>
        <v>200</v>
      </c>
      <c r="Z123" s="84">
        <v>700</v>
      </c>
      <c r="AA123" s="124"/>
      <c r="AB123" s="41"/>
    </row>
    <row r="124" spans="1:28">
      <c r="A124" s="147"/>
      <c r="B124" s="151" t="s">
        <v>242</v>
      </c>
      <c r="C124" s="152" t="s">
        <v>128</v>
      </c>
      <c r="D124" s="152">
        <v>42703</v>
      </c>
      <c r="E124" s="152">
        <v>42342</v>
      </c>
      <c r="F124" s="88">
        <f t="shared" si="67"/>
        <v>361</v>
      </c>
      <c r="G124" s="89">
        <f t="shared" si="54"/>
        <v>450</v>
      </c>
      <c r="H124" s="17">
        <f t="shared" si="55"/>
        <v>261</v>
      </c>
      <c r="I124" s="90">
        <f t="shared" si="56"/>
        <v>500</v>
      </c>
      <c r="J124" s="17">
        <f t="shared" si="57"/>
        <v>161</v>
      </c>
      <c r="K124" s="89">
        <f t="shared" si="58"/>
        <v>1078.7</v>
      </c>
      <c r="L124" s="89">
        <f t="shared" si="68"/>
        <v>2028.7</v>
      </c>
      <c r="M124" s="89">
        <f t="shared" si="59"/>
        <v>2028.7</v>
      </c>
      <c r="N124" s="91">
        <f t="shared" si="69"/>
        <v>200</v>
      </c>
      <c r="O124" s="89">
        <f t="shared" si="60"/>
        <v>0</v>
      </c>
      <c r="P124" s="89">
        <v>0</v>
      </c>
      <c r="Q124" s="89">
        <f t="shared" si="70"/>
        <v>2228.6999999999998</v>
      </c>
      <c r="R124" s="97" t="s">
        <v>52</v>
      </c>
      <c r="S124" s="126"/>
      <c r="T124" s="124"/>
      <c r="U124" s="84">
        <v>4.5</v>
      </c>
      <c r="V124" s="85">
        <v>5</v>
      </c>
      <c r="W124" s="84">
        <v>6.7</v>
      </c>
      <c r="X124" s="84">
        <v>80</v>
      </c>
      <c r="Y124" s="84">
        <f t="shared" si="62"/>
        <v>200</v>
      </c>
      <c r="Z124" s="84">
        <v>700</v>
      </c>
      <c r="AA124" s="124"/>
      <c r="AB124" s="41"/>
    </row>
    <row r="125" spans="1:28">
      <c r="A125" s="147"/>
      <c r="B125" s="151" t="s">
        <v>227</v>
      </c>
      <c r="C125" s="152" t="s">
        <v>129</v>
      </c>
      <c r="D125" s="152">
        <v>17593</v>
      </c>
      <c r="E125" s="152">
        <v>17593</v>
      </c>
      <c r="F125" s="88">
        <f t="shared" si="67"/>
        <v>0</v>
      </c>
      <c r="G125" s="89">
        <f t="shared" si="54"/>
        <v>0</v>
      </c>
      <c r="H125" s="17">
        <f t="shared" si="55"/>
        <v>0</v>
      </c>
      <c r="I125" s="90">
        <f t="shared" si="56"/>
        <v>0</v>
      </c>
      <c r="J125" s="17">
        <f t="shared" si="57"/>
        <v>0</v>
      </c>
      <c r="K125" s="89">
        <f t="shared" si="58"/>
        <v>0</v>
      </c>
      <c r="L125" s="89">
        <f t="shared" si="68"/>
        <v>0</v>
      </c>
      <c r="M125" s="89">
        <f t="shared" si="59"/>
        <v>0</v>
      </c>
      <c r="N125" s="91">
        <f t="shared" si="69"/>
        <v>200</v>
      </c>
      <c r="O125" s="89">
        <f t="shared" si="60"/>
        <v>200</v>
      </c>
      <c r="P125" s="89">
        <v>0</v>
      </c>
      <c r="Q125" s="89">
        <f t="shared" si="70"/>
        <v>200</v>
      </c>
      <c r="R125" s="97" t="s">
        <v>291</v>
      </c>
      <c r="S125" s="46"/>
      <c r="T125" s="124"/>
      <c r="U125" s="84">
        <v>4.5</v>
      </c>
      <c r="V125" s="85">
        <v>5</v>
      </c>
      <c r="W125" s="84">
        <v>6.7</v>
      </c>
      <c r="X125" s="84">
        <v>80</v>
      </c>
      <c r="Y125" s="84">
        <f t="shared" si="62"/>
        <v>200</v>
      </c>
      <c r="Z125" s="84">
        <v>700</v>
      </c>
      <c r="AA125" s="124"/>
      <c r="AB125" s="41"/>
    </row>
    <row r="126" spans="1:28">
      <c r="A126" s="147"/>
      <c r="B126" s="151" t="s">
        <v>302</v>
      </c>
      <c r="C126" s="152" t="s">
        <v>131</v>
      </c>
      <c r="D126" s="152"/>
      <c r="E126" s="152"/>
      <c r="F126" s="88">
        <f t="shared" si="67"/>
        <v>0</v>
      </c>
      <c r="G126" s="89">
        <f t="shared" si="54"/>
        <v>0</v>
      </c>
      <c r="H126" s="17">
        <f t="shared" si="55"/>
        <v>0</v>
      </c>
      <c r="I126" s="90">
        <f t="shared" si="56"/>
        <v>0</v>
      </c>
      <c r="J126" s="17">
        <f t="shared" si="57"/>
        <v>0</v>
      </c>
      <c r="K126" s="89">
        <f t="shared" si="58"/>
        <v>0</v>
      </c>
      <c r="L126" s="89">
        <f t="shared" si="68"/>
        <v>0</v>
      </c>
      <c r="M126" s="89">
        <f t="shared" si="59"/>
        <v>0</v>
      </c>
      <c r="N126" s="91">
        <f t="shared" si="69"/>
        <v>200</v>
      </c>
      <c r="O126" s="89">
        <f t="shared" si="60"/>
        <v>200</v>
      </c>
      <c r="P126" s="89">
        <v>0</v>
      </c>
      <c r="Q126" s="89">
        <f t="shared" si="70"/>
        <v>200</v>
      </c>
      <c r="R126" s="97" t="s">
        <v>52</v>
      </c>
      <c r="S126" s="46"/>
      <c r="T126" s="124"/>
      <c r="U126" s="84">
        <v>4.5</v>
      </c>
      <c r="V126" s="85">
        <v>5</v>
      </c>
      <c r="W126" s="84">
        <v>6.7</v>
      </c>
      <c r="X126" s="84">
        <v>80</v>
      </c>
      <c r="Y126" s="84">
        <f t="shared" si="62"/>
        <v>200</v>
      </c>
      <c r="Z126" s="84">
        <v>700</v>
      </c>
      <c r="AA126" s="124"/>
      <c r="AB126" s="41"/>
    </row>
    <row r="127" spans="1:28">
      <c r="A127" s="147"/>
      <c r="B127" s="151" t="s">
        <v>290</v>
      </c>
      <c r="C127" s="152" t="s">
        <v>132</v>
      </c>
      <c r="D127" s="152">
        <v>39988</v>
      </c>
      <c r="E127" s="152">
        <v>39690</v>
      </c>
      <c r="F127" s="88">
        <f t="shared" si="67"/>
        <v>298</v>
      </c>
      <c r="G127" s="89">
        <f t="shared" si="54"/>
        <v>450</v>
      </c>
      <c r="H127" s="17">
        <f t="shared" si="55"/>
        <v>198</v>
      </c>
      <c r="I127" s="90">
        <f t="shared" si="56"/>
        <v>500</v>
      </c>
      <c r="J127" s="17">
        <f t="shared" si="57"/>
        <v>98</v>
      </c>
      <c r="K127" s="89">
        <f t="shared" si="58"/>
        <v>656.6</v>
      </c>
      <c r="L127" s="89">
        <f t="shared" si="68"/>
        <v>1606.6</v>
      </c>
      <c r="M127" s="89">
        <f t="shared" si="59"/>
        <v>1606.6</v>
      </c>
      <c r="N127" s="91">
        <f t="shared" si="69"/>
        <v>200</v>
      </c>
      <c r="O127" s="89">
        <f t="shared" si="60"/>
        <v>0</v>
      </c>
      <c r="P127" s="89">
        <v>0</v>
      </c>
      <c r="Q127" s="89">
        <f t="shared" si="70"/>
        <v>1806.6</v>
      </c>
      <c r="R127" s="97" t="s">
        <v>52</v>
      </c>
      <c r="S127" s="135"/>
      <c r="T127" s="124"/>
      <c r="U127" s="84">
        <v>4.5</v>
      </c>
      <c r="V127" s="85">
        <v>5</v>
      </c>
      <c r="W127" s="84">
        <v>6.7</v>
      </c>
      <c r="X127" s="84">
        <v>80</v>
      </c>
      <c r="Y127" s="84">
        <f t="shared" si="62"/>
        <v>200</v>
      </c>
      <c r="Z127" s="84">
        <v>700</v>
      </c>
      <c r="AA127" s="124"/>
      <c r="AB127" s="41"/>
    </row>
    <row r="128" spans="1:28">
      <c r="A128" s="147"/>
      <c r="B128" s="151" t="s">
        <v>231</v>
      </c>
      <c r="C128" s="152" t="s">
        <v>134</v>
      </c>
      <c r="D128" s="152">
        <v>96488</v>
      </c>
      <c r="E128" s="152">
        <v>96233</v>
      </c>
      <c r="F128" s="88">
        <f t="shared" ref="F128:F130" si="71">IF((D128&gt;E128),(D128-E128),(0))/1</f>
        <v>255</v>
      </c>
      <c r="G128" s="89">
        <f t="shared" ref="G128:G182" si="72">IF((F128&gt;100),(100*U128), (F128*U128))</f>
        <v>450</v>
      </c>
      <c r="H128" s="17">
        <f t="shared" ref="H128:H182" si="73">IF((F128&gt;100),(F128-100),(0))</f>
        <v>155</v>
      </c>
      <c r="I128" s="90">
        <f t="shared" ref="I128:I182" si="74">IF((H128&gt;100),(100*V128),(H128*V128))</f>
        <v>500</v>
      </c>
      <c r="J128" s="17">
        <f t="shared" si="57"/>
        <v>55</v>
      </c>
      <c r="K128" s="89">
        <f t="shared" ref="K128:K182" si="75">IF((J128&gt;0),(J128*W128),(0))</f>
        <v>368.5</v>
      </c>
      <c r="L128" s="89">
        <f t="shared" ref="L128:L130" si="76">(G128+I128+K128)*1</f>
        <v>1318.5</v>
      </c>
      <c r="M128" s="89">
        <f t="shared" si="59"/>
        <v>1318.5</v>
      </c>
      <c r="N128" s="91">
        <f t="shared" si="69"/>
        <v>200</v>
      </c>
      <c r="O128" s="89">
        <f t="shared" si="60"/>
        <v>0</v>
      </c>
      <c r="P128" s="89">
        <v>0</v>
      </c>
      <c r="Q128" s="89">
        <f t="shared" si="70"/>
        <v>1518.5</v>
      </c>
      <c r="R128" s="97" t="s">
        <v>52</v>
      </c>
      <c r="S128" s="46"/>
      <c r="T128" s="124"/>
      <c r="U128" s="84">
        <v>4.5</v>
      </c>
      <c r="V128" s="85">
        <v>5</v>
      </c>
      <c r="W128" s="84">
        <v>6.7</v>
      </c>
      <c r="X128" s="84">
        <v>80</v>
      </c>
      <c r="Y128" s="84">
        <f t="shared" si="62"/>
        <v>200</v>
      </c>
      <c r="Z128" s="84">
        <v>700</v>
      </c>
      <c r="AA128" s="124"/>
      <c r="AB128" s="41"/>
    </row>
    <row r="129" spans="1:28">
      <c r="A129" s="147"/>
      <c r="B129" s="151" t="s">
        <v>135</v>
      </c>
      <c r="C129" s="152" t="s">
        <v>136</v>
      </c>
      <c r="D129" s="152">
        <v>51385</v>
      </c>
      <c r="E129" s="152">
        <v>51385</v>
      </c>
      <c r="F129" s="88">
        <f>IF((D129&gt;E129),(D129-E129),(0))/1</f>
        <v>0</v>
      </c>
      <c r="G129" s="89">
        <f t="shared" si="72"/>
        <v>0</v>
      </c>
      <c r="H129" s="17">
        <f t="shared" si="73"/>
        <v>0</v>
      </c>
      <c r="I129" s="90">
        <f t="shared" si="74"/>
        <v>0</v>
      </c>
      <c r="J129" s="17">
        <f t="shared" si="57"/>
        <v>0</v>
      </c>
      <c r="K129" s="89">
        <f t="shared" si="75"/>
        <v>0</v>
      </c>
      <c r="L129" s="89">
        <f>(G129+I129+K129)*1</f>
        <v>0</v>
      </c>
      <c r="M129" s="89">
        <f t="shared" si="59"/>
        <v>0</v>
      </c>
      <c r="N129" s="91">
        <f t="shared" si="69"/>
        <v>200</v>
      </c>
      <c r="O129" s="89">
        <f t="shared" si="60"/>
        <v>200</v>
      </c>
      <c r="P129" s="89">
        <v>0</v>
      </c>
      <c r="Q129" s="89">
        <f t="shared" si="70"/>
        <v>200</v>
      </c>
      <c r="R129" s="97" t="s">
        <v>291</v>
      </c>
      <c r="S129" s="46"/>
      <c r="T129" s="124"/>
      <c r="U129" s="84">
        <v>4.5</v>
      </c>
      <c r="V129" s="85">
        <v>5</v>
      </c>
      <c r="W129" s="84">
        <v>6.7</v>
      </c>
      <c r="X129" s="84">
        <v>80</v>
      </c>
      <c r="Y129" s="84">
        <f t="shared" si="62"/>
        <v>200</v>
      </c>
      <c r="Z129" s="84">
        <v>700</v>
      </c>
      <c r="AA129" s="124"/>
      <c r="AB129" s="41"/>
    </row>
    <row r="130" spans="1:28">
      <c r="A130" s="147"/>
      <c r="B130" s="151" t="s">
        <v>102</v>
      </c>
      <c r="C130" s="152" t="s">
        <v>137</v>
      </c>
      <c r="D130" s="154"/>
      <c r="E130" s="154"/>
      <c r="F130" s="101">
        <f t="shared" si="71"/>
        <v>0</v>
      </c>
      <c r="G130" s="92">
        <f t="shared" si="72"/>
        <v>0</v>
      </c>
      <c r="H130" s="18">
        <f t="shared" si="73"/>
        <v>0</v>
      </c>
      <c r="I130" s="102">
        <f t="shared" si="74"/>
        <v>0</v>
      </c>
      <c r="J130" s="18">
        <f t="shared" ref="J130:J182" si="77">IF((H130&gt;100),(H130-100),(0))</f>
        <v>0</v>
      </c>
      <c r="K130" s="92">
        <f t="shared" si="75"/>
        <v>0</v>
      </c>
      <c r="L130" s="92">
        <f t="shared" si="76"/>
        <v>0</v>
      </c>
      <c r="M130" s="92">
        <f t="shared" ref="M130:M182" si="78">L130</f>
        <v>0</v>
      </c>
      <c r="N130" s="103">
        <f t="shared" si="69"/>
        <v>200</v>
      </c>
      <c r="O130" s="92">
        <f t="shared" ref="O130:O182" si="79">IF((F130&gt;0),0,(Y130))</f>
        <v>200</v>
      </c>
      <c r="P130" s="92">
        <v>0</v>
      </c>
      <c r="Q130" s="92">
        <f t="shared" si="70"/>
        <v>200</v>
      </c>
      <c r="R130" s="97" t="s">
        <v>52</v>
      </c>
      <c r="S130" s="46"/>
      <c r="T130" s="124"/>
      <c r="U130" s="84">
        <v>4.5</v>
      </c>
      <c r="V130" s="85">
        <v>5</v>
      </c>
      <c r="W130" s="84">
        <v>6.7</v>
      </c>
      <c r="X130" s="84">
        <v>80</v>
      </c>
      <c r="Y130" s="84">
        <f t="shared" si="62"/>
        <v>200</v>
      </c>
      <c r="Z130" s="84">
        <v>700</v>
      </c>
      <c r="AA130" s="124"/>
      <c r="AB130" s="41"/>
    </row>
    <row r="131" spans="1:28">
      <c r="A131" s="147"/>
      <c r="B131" s="151" t="s">
        <v>214</v>
      </c>
      <c r="C131" s="152" t="s">
        <v>138</v>
      </c>
      <c r="D131" s="152">
        <v>50966</v>
      </c>
      <c r="E131" s="152">
        <v>50687</v>
      </c>
      <c r="F131" s="88">
        <f>IF((D131&gt;E131),(D131-E131),(0))/1</f>
        <v>279</v>
      </c>
      <c r="G131" s="89">
        <f t="shared" si="72"/>
        <v>450</v>
      </c>
      <c r="H131" s="17">
        <f t="shared" si="73"/>
        <v>179</v>
      </c>
      <c r="I131" s="90">
        <f t="shared" si="74"/>
        <v>500</v>
      </c>
      <c r="J131" s="17">
        <f t="shared" si="77"/>
        <v>79</v>
      </c>
      <c r="K131" s="89">
        <f t="shared" si="75"/>
        <v>529.30000000000007</v>
      </c>
      <c r="L131" s="89">
        <f>(G131+I131+K131)*1</f>
        <v>1479.3000000000002</v>
      </c>
      <c r="M131" s="89">
        <f t="shared" si="78"/>
        <v>1479.3000000000002</v>
      </c>
      <c r="N131" s="91">
        <f t="shared" si="69"/>
        <v>200</v>
      </c>
      <c r="O131" s="89">
        <f t="shared" si="79"/>
        <v>0</v>
      </c>
      <c r="P131" s="89">
        <v>0</v>
      </c>
      <c r="Q131" s="89">
        <f t="shared" si="70"/>
        <v>1679.3000000000002</v>
      </c>
      <c r="R131" s="97" t="s">
        <v>52</v>
      </c>
      <c r="S131" s="46"/>
      <c r="T131" s="124"/>
      <c r="U131" s="84">
        <v>4.5</v>
      </c>
      <c r="V131" s="85">
        <v>5</v>
      </c>
      <c r="W131" s="84">
        <v>6.7</v>
      </c>
      <c r="X131" s="84">
        <v>80</v>
      </c>
      <c r="Y131" s="84">
        <f t="shared" si="62"/>
        <v>200</v>
      </c>
      <c r="Z131" s="84">
        <v>700</v>
      </c>
      <c r="AA131" s="124"/>
      <c r="AB131" s="41"/>
    </row>
    <row r="132" spans="1:28">
      <c r="A132" s="147"/>
      <c r="B132" s="151" t="s">
        <v>222</v>
      </c>
      <c r="C132" s="152" t="s">
        <v>140</v>
      </c>
      <c r="D132" s="152">
        <v>25380</v>
      </c>
      <c r="E132" s="152">
        <v>25088</v>
      </c>
      <c r="F132" s="88">
        <f>IF((D132&gt;E132),(D132-E132),(0))/1</f>
        <v>292</v>
      </c>
      <c r="G132" s="89">
        <f t="shared" si="72"/>
        <v>450</v>
      </c>
      <c r="H132" s="17">
        <f t="shared" si="73"/>
        <v>192</v>
      </c>
      <c r="I132" s="90">
        <f t="shared" si="74"/>
        <v>500</v>
      </c>
      <c r="J132" s="17">
        <f t="shared" si="77"/>
        <v>92</v>
      </c>
      <c r="K132" s="89">
        <f t="shared" si="75"/>
        <v>616.4</v>
      </c>
      <c r="L132" s="89">
        <f>(G132+I132+K132)*1</f>
        <v>1566.4</v>
      </c>
      <c r="M132" s="89">
        <f t="shared" si="78"/>
        <v>1566.4</v>
      </c>
      <c r="N132" s="91">
        <f t="shared" si="69"/>
        <v>200</v>
      </c>
      <c r="O132" s="89">
        <f t="shared" si="79"/>
        <v>0</v>
      </c>
      <c r="P132" s="89">
        <v>0</v>
      </c>
      <c r="Q132" s="89">
        <f t="shared" si="70"/>
        <v>1766.4</v>
      </c>
      <c r="R132" s="97" t="s">
        <v>52</v>
      </c>
      <c r="S132" s="46"/>
      <c r="T132" s="124"/>
      <c r="U132" s="84">
        <v>4.5</v>
      </c>
      <c r="V132" s="85">
        <v>5</v>
      </c>
      <c r="W132" s="84">
        <v>6.7</v>
      </c>
      <c r="X132" s="84">
        <v>80</v>
      </c>
      <c r="Y132" s="84">
        <f t="shared" si="62"/>
        <v>200</v>
      </c>
      <c r="Z132" s="84">
        <v>700</v>
      </c>
      <c r="AA132" s="124"/>
      <c r="AB132" s="41"/>
    </row>
    <row r="133" spans="1:28">
      <c r="A133" s="147"/>
      <c r="B133" s="148" t="s">
        <v>102</v>
      </c>
      <c r="C133" s="149" t="s">
        <v>141</v>
      </c>
      <c r="D133" s="169"/>
      <c r="E133" s="169"/>
      <c r="F133" s="101">
        <f>IF((D133&gt;E133),(D133-E133),(0))/1</f>
        <v>0</v>
      </c>
      <c r="G133" s="170">
        <f t="shared" si="72"/>
        <v>0</v>
      </c>
      <c r="H133" s="25">
        <f t="shared" si="73"/>
        <v>0</v>
      </c>
      <c r="I133" s="171">
        <f t="shared" si="74"/>
        <v>0</v>
      </c>
      <c r="J133" s="25">
        <f t="shared" si="77"/>
        <v>0</v>
      </c>
      <c r="K133" s="170">
        <f t="shared" si="75"/>
        <v>0</v>
      </c>
      <c r="L133" s="170">
        <f>(G133+I133+K133)*1</f>
        <v>0</v>
      </c>
      <c r="M133" s="170">
        <f t="shared" si="78"/>
        <v>0</v>
      </c>
      <c r="N133" s="172">
        <f>IF((Y133&gt;0),Y133,130)*1</f>
        <v>200</v>
      </c>
      <c r="O133" s="170">
        <f t="shared" si="79"/>
        <v>200</v>
      </c>
      <c r="P133" s="170">
        <v>0</v>
      </c>
      <c r="Q133" s="170">
        <f>IF((M133&gt;0),(M133+N133+P133),(Y133)+(P133))</f>
        <v>200</v>
      </c>
      <c r="R133" s="97" t="s">
        <v>52</v>
      </c>
      <c r="S133" s="46"/>
      <c r="T133" s="124"/>
      <c r="U133" s="84">
        <v>4.5</v>
      </c>
      <c r="V133" s="85">
        <v>5</v>
      </c>
      <c r="W133" s="84">
        <v>6.7</v>
      </c>
      <c r="X133" s="84">
        <v>80</v>
      </c>
      <c r="Y133" s="84">
        <f t="shared" si="62"/>
        <v>200</v>
      </c>
      <c r="Z133" s="84">
        <v>700</v>
      </c>
      <c r="AA133" s="124"/>
      <c r="AB133" s="41"/>
    </row>
    <row r="134" spans="1:28">
      <c r="A134" s="147"/>
      <c r="B134" s="151" t="s">
        <v>223</v>
      </c>
      <c r="C134" s="152" t="s">
        <v>142</v>
      </c>
      <c r="D134" s="152">
        <v>9039</v>
      </c>
      <c r="E134" s="152">
        <v>9039</v>
      </c>
      <c r="F134" s="88">
        <f>IF((D134&gt;E134),(D134-E134),(0))/1</f>
        <v>0</v>
      </c>
      <c r="G134" s="89">
        <f t="shared" si="72"/>
        <v>0</v>
      </c>
      <c r="H134" s="17">
        <f t="shared" si="73"/>
        <v>0</v>
      </c>
      <c r="I134" s="90">
        <f t="shared" si="74"/>
        <v>0</v>
      </c>
      <c r="J134" s="17">
        <f t="shared" si="77"/>
        <v>0</v>
      </c>
      <c r="K134" s="89">
        <f t="shared" si="75"/>
        <v>0</v>
      </c>
      <c r="L134" s="89">
        <f>(G134+I134+K134)*1</f>
        <v>0</v>
      </c>
      <c r="M134" s="89">
        <f t="shared" si="78"/>
        <v>0</v>
      </c>
      <c r="N134" s="91">
        <f>IF((Y134&gt;0),Y134,130)*1</f>
        <v>200</v>
      </c>
      <c r="O134" s="89">
        <f t="shared" si="79"/>
        <v>200</v>
      </c>
      <c r="P134" s="89">
        <v>0</v>
      </c>
      <c r="Q134" s="170">
        <f>IF((M134&gt;0),(M134+N134+P134),(Y134)+(P134))</f>
        <v>200</v>
      </c>
      <c r="R134" s="93" t="s">
        <v>307</v>
      </c>
      <c r="S134" s="173"/>
      <c r="T134" s="124"/>
      <c r="U134" s="84">
        <v>4.5</v>
      </c>
      <c r="V134" s="85">
        <v>5</v>
      </c>
      <c r="W134" s="84">
        <v>6.7</v>
      </c>
      <c r="X134" s="84">
        <v>80</v>
      </c>
      <c r="Y134" s="84">
        <f t="shared" si="62"/>
        <v>200</v>
      </c>
      <c r="Z134" s="84">
        <v>700</v>
      </c>
      <c r="AA134" s="124"/>
      <c r="AB134" s="41"/>
    </row>
    <row r="135" spans="1:28">
      <c r="A135" s="147"/>
      <c r="B135" s="174" t="s">
        <v>102</v>
      </c>
      <c r="C135" s="156" t="s">
        <v>143</v>
      </c>
      <c r="D135" s="175"/>
      <c r="E135" s="175"/>
      <c r="F135" s="176">
        <f>IF((D135&gt;E135),(D135-E135)+(D136-E136)+(D137-E137),(0))/1</f>
        <v>0</v>
      </c>
      <c r="G135" s="170">
        <f t="shared" si="72"/>
        <v>0</v>
      </c>
      <c r="H135" s="25">
        <f t="shared" si="73"/>
        <v>0</v>
      </c>
      <c r="I135" s="171">
        <f t="shared" si="74"/>
        <v>0</v>
      </c>
      <c r="J135" s="25">
        <f t="shared" si="77"/>
        <v>0</v>
      </c>
      <c r="K135" s="170">
        <f t="shared" si="75"/>
        <v>0</v>
      </c>
      <c r="L135" s="170">
        <f>(G135+I135+K135)*1</f>
        <v>0</v>
      </c>
      <c r="M135" s="170">
        <f t="shared" si="78"/>
        <v>0</v>
      </c>
      <c r="N135" s="172">
        <f>IF((Y135&gt;0),Y135,130)*1</f>
        <v>200</v>
      </c>
      <c r="O135" s="170">
        <f t="shared" si="79"/>
        <v>200</v>
      </c>
      <c r="P135" s="170">
        <v>0</v>
      </c>
      <c r="Q135" s="170">
        <f>IF((M135&gt;0),(M135+N135+P135),(Y135)+(P135))</f>
        <v>200</v>
      </c>
      <c r="R135" s="153" t="s">
        <v>52</v>
      </c>
      <c r="S135" s="46"/>
      <c r="T135" s="124"/>
      <c r="U135" s="84">
        <v>4.5</v>
      </c>
      <c r="V135" s="85">
        <v>5</v>
      </c>
      <c r="W135" s="84">
        <v>6.7</v>
      </c>
      <c r="X135" s="84">
        <v>80</v>
      </c>
      <c r="Y135" s="84">
        <f t="shared" si="62"/>
        <v>200</v>
      </c>
      <c r="Z135" s="84">
        <v>700</v>
      </c>
      <c r="AA135" s="124"/>
      <c r="AB135" s="41"/>
    </row>
    <row r="136" spans="1:28">
      <c r="A136" s="147"/>
      <c r="B136" s="174"/>
      <c r="C136" s="156"/>
      <c r="D136" s="177"/>
      <c r="E136" s="177"/>
      <c r="F136" s="178"/>
      <c r="G136" s="179"/>
      <c r="H136" s="26"/>
      <c r="I136" s="180"/>
      <c r="J136" s="26"/>
      <c r="K136" s="179"/>
      <c r="L136" s="179"/>
      <c r="M136" s="179"/>
      <c r="N136" s="181"/>
      <c r="O136" s="179"/>
      <c r="P136" s="179"/>
      <c r="Q136" s="179"/>
      <c r="R136" s="163"/>
      <c r="S136" s="46"/>
      <c r="T136" s="124"/>
      <c r="U136" s="84">
        <v>4.5</v>
      </c>
      <c r="V136" s="85">
        <v>5</v>
      </c>
      <c r="W136" s="84">
        <v>6.7</v>
      </c>
      <c r="X136" s="84">
        <v>80</v>
      </c>
      <c r="Y136" s="84">
        <f t="shared" si="62"/>
        <v>200</v>
      </c>
      <c r="Z136" s="84">
        <v>700</v>
      </c>
      <c r="AA136" s="124"/>
      <c r="AB136" s="41"/>
    </row>
    <row r="137" spans="1:28">
      <c r="A137" s="147"/>
      <c r="B137" s="174"/>
      <c r="C137" s="156"/>
      <c r="D137" s="182"/>
      <c r="E137" s="182"/>
      <c r="F137" s="108"/>
      <c r="G137" s="109"/>
      <c r="H137" s="27"/>
      <c r="I137" s="110"/>
      <c r="J137" s="27"/>
      <c r="K137" s="109"/>
      <c r="L137" s="109"/>
      <c r="M137" s="109"/>
      <c r="N137" s="183"/>
      <c r="O137" s="109"/>
      <c r="P137" s="109"/>
      <c r="Q137" s="109"/>
      <c r="R137" s="99"/>
      <c r="S137" s="46"/>
      <c r="T137" s="124"/>
      <c r="U137" s="84">
        <v>4.5</v>
      </c>
      <c r="V137" s="85">
        <v>5</v>
      </c>
      <c r="W137" s="84">
        <v>6.7</v>
      </c>
      <c r="X137" s="84">
        <v>80</v>
      </c>
      <c r="Y137" s="84">
        <f t="shared" si="62"/>
        <v>200</v>
      </c>
      <c r="Z137" s="84">
        <v>700</v>
      </c>
      <c r="AA137" s="124"/>
      <c r="AB137" s="41"/>
    </row>
    <row r="138" spans="1:28">
      <c r="A138" s="147"/>
      <c r="B138" s="151" t="s">
        <v>144</v>
      </c>
      <c r="C138" s="152" t="s">
        <v>145</v>
      </c>
      <c r="D138" s="152">
        <v>32632</v>
      </c>
      <c r="E138" s="152">
        <v>32459</v>
      </c>
      <c r="F138" s="88">
        <f>IF((D138&gt;E138),(D138-E138),(0))/1</f>
        <v>173</v>
      </c>
      <c r="G138" s="89">
        <f t="shared" si="72"/>
        <v>450</v>
      </c>
      <c r="H138" s="17">
        <f t="shared" si="73"/>
        <v>73</v>
      </c>
      <c r="I138" s="90">
        <f t="shared" si="74"/>
        <v>365</v>
      </c>
      <c r="J138" s="17">
        <f t="shared" si="77"/>
        <v>0</v>
      </c>
      <c r="K138" s="89">
        <f t="shared" si="75"/>
        <v>0</v>
      </c>
      <c r="L138" s="89">
        <f>(G138+I138+K138)*1</f>
        <v>815</v>
      </c>
      <c r="M138" s="89">
        <f t="shared" si="78"/>
        <v>815</v>
      </c>
      <c r="N138" s="91">
        <f>IF((Y138&gt;0),Y138,130)*1</f>
        <v>200</v>
      </c>
      <c r="O138" s="89">
        <f t="shared" si="79"/>
        <v>0</v>
      </c>
      <c r="P138" s="89">
        <v>0</v>
      </c>
      <c r="Q138" s="89">
        <f>IF((M138&gt;0),(M138+N138+P138),(Y138)+(P138))</f>
        <v>1015</v>
      </c>
      <c r="R138" s="97" t="s">
        <v>52</v>
      </c>
      <c r="S138" s="46"/>
      <c r="T138" s="124"/>
      <c r="U138" s="84">
        <v>4.5</v>
      </c>
      <c r="V138" s="85">
        <v>5</v>
      </c>
      <c r="W138" s="84">
        <v>6.7</v>
      </c>
      <c r="X138" s="84">
        <v>80</v>
      </c>
      <c r="Y138" s="84">
        <f t="shared" si="62"/>
        <v>200</v>
      </c>
      <c r="Z138" s="84">
        <v>700</v>
      </c>
      <c r="AA138" s="124"/>
      <c r="AB138" s="41"/>
    </row>
    <row r="139" spans="1:28">
      <c r="A139" s="147"/>
      <c r="B139" s="151" t="s">
        <v>102</v>
      </c>
      <c r="C139" s="152" t="s">
        <v>146</v>
      </c>
      <c r="D139" s="154"/>
      <c r="E139" s="154"/>
      <c r="F139" s="101">
        <f>IF((D139&gt;E139),(D139-E139),(0))/1</f>
        <v>0</v>
      </c>
      <c r="G139" s="92">
        <f t="shared" si="72"/>
        <v>0</v>
      </c>
      <c r="H139" s="18">
        <f t="shared" si="73"/>
        <v>0</v>
      </c>
      <c r="I139" s="102">
        <f t="shared" si="74"/>
        <v>0</v>
      </c>
      <c r="J139" s="18">
        <f t="shared" si="77"/>
        <v>0</v>
      </c>
      <c r="K139" s="92">
        <f t="shared" si="75"/>
        <v>0</v>
      </c>
      <c r="L139" s="92">
        <f>(G139+I139+K139)*1</f>
        <v>0</v>
      </c>
      <c r="M139" s="92">
        <f t="shared" si="78"/>
        <v>0</v>
      </c>
      <c r="N139" s="103">
        <f>IF((Y139&gt;0),Y139,130)*1</f>
        <v>200</v>
      </c>
      <c r="O139" s="92">
        <f t="shared" si="79"/>
        <v>200</v>
      </c>
      <c r="P139" s="92">
        <v>0</v>
      </c>
      <c r="Q139" s="92">
        <f>IF((M139&gt;0),(M139+N139+P139),(Y139)+(P139))</f>
        <v>200</v>
      </c>
      <c r="R139" s="97" t="s">
        <v>52</v>
      </c>
      <c r="S139" s="46"/>
      <c r="T139" s="184"/>
      <c r="U139" s="84">
        <v>4.5</v>
      </c>
      <c r="V139" s="85">
        <v>5</v>
      </c>
      <c r="W139" s="84">
        <v>6.7</v>
      </c>
      <c r="X139" s="84">
        <v>80</v>
      </c>
      <c r="Y139" s="84">
        <f t="shared" si="62"/>
        <v>200</v>
      </c>
      <c r="Z139" s="84">
        <v>700</v>
      </c>
      <c r="AA139" s="124"/>
      <c r="AB139" s="41"/>
    </row>
    <row r="140" spans="1:28">
      <c r="A140" s="147"/>
      <c r="B140" s="151" t="s">
        <v>296</v>
      </c>
      <c r="C140" s="152" t="s">
        <v>147</v>
      </c>
      <c r="D140" s="152">
        <v>15486</v>
      </c>
      <c r="E140" s="152">
        <v>15358</v>
      </c>
      <c r="F140" s="88">
        <f>IF((D140&gt;E140),(D140-E140),(0))/1</f>
        <v>128</v>
      </c>
      <c r="G140" s="89">
        <f t="shared" si="72"/>
        <v>450</v>
      </c>
      <c r="H140" s="17">
        <f t="shared" si="73"/>
        <v>28</v>
      </c>
      <c r="I140" s="90">
        <f t="shared" si="74"/>
        <v>140</v>
      </c>
      <c r="J140" s="17">
        <f t="shared" si="77"/>
        <v>0</v>
      </c>
      <c r="K140" s="89">
        <f t="shared" si="75"/>
        <v>0</v>
      </c>
      <c r="L140" s="89">
        <f>(G140+I140+K140)*1</f>
        <v>590</v>
      </c>
      <c r="M140" s="89">
        <f t="shared" si="78"/>
        <v>590</v>
      </c>
      <c r="N140" s="91">
        <f>IF((Y140&gt;0),Y140,130)*1</f>
        <v>200</v>
      </c>
      <c r="O140" s="89">
        <f t="shared" si="79"/>
        <v>0</v>
      </c>
      <c r="P140" s="89">
        <v>0</v>
      </c>
      <c r="Q140" s="89">
        <f>IF((M140&gt;0),(M140+N140+P140),(Y140)+(P140))</f>
        <v>790</v>
      </c>
      <c r="R140" s="97" t="s">
        <v>52</v>
      </c>
      <c r="S140" s="126"/>
      <c r="T140" s="124"/>
      <c r="U140" s="84">
        <v>4.5</v>
      </c>
      <c r="V140" s="85">
        <v>5</v>
      </c>
      <c r="W140" s="84">
        <v>6.7</v>
      </c>
      <c r="X140" s="84">
        <v>80</v>
      </c>
      <c r="Y140" s="84">
        <f t="shared" si="62"/>
        <v>200</v>
      </c>
      <c r="Z140" s="84">
        <v>700</v>
      </c>
      <c r="AA140" s="124"/>
      <c r="AB140" s="41"/>
    </row>
    <row r="141" spans="1:28">
      <c r="A141" s="147"/>
      <c r="B141" s="148" t="s">
        <v>148</v>
      </c>
      <c r="C141" s="149" t="s">
        <v>149</v>
      </c>
      <c r="D141" s="150">
        <v>3598</v>
      </c>
      <c r="E141" s="150">
        <v>3389</v>
      </c>
      <c r="F141" s="88">
        <f>IF((D141&gt;E141),(D141-E141),(0))/1</f>
        <v>209</v>
      </c>
      <c r="G141" s="130">
        <f t="shared" si="72"/>
        <v>450</v>
      </c>
      <c r="H141" s="20">
        <f t="shared" si="73"/>
        <v>109</v>
      </c>
      <c r="I141" s="131">
        <f t="shared" si="74"/>
        <v>500</v>
      </c>
      <c r="J141" s="20">
        <f t="shared" si="77"/>
        <v>9</v>
      </c>
      <c r="K141" s="130">
        <f t="shared" si="75"/>
        <v>60.300000000000004</v>
      </c>
      <c r="L141" s="130">
        <f>(G141+I141+K141)*1</f>
        <v>1010.3</v>
      </c>
      <c r="M141" s="130">
        <f t="shared" si="78"/>
        <v>1010.3</v>
      </c>
      <c r="N141" s="132">
        <f>IF((Y141&gt;0),Y141,130)*1</f>
        <v>200</v>
      </c>
      <c r="O141" s="130">
        <f t="shared" si="79"/>
        <v>0</v>
      </c>
      <c r="P141" s="130">
        <v>0</v>
      </c>
      <c r="Q141" s="89">
        <f>IF((M141&gt;0),(M141+N141+P141),(Y141)+(P141))</f>
        <v>1210.3</v>
      </c>
      <c r="R141" s="97" t="s">
        <v>52</v>
      </c>
      <c r="S141" s="46"/>
      <c r="T141" s="124"/>
      <c r="U141" s="84">
        <v>4.5</v>
      </c>
      <c r="V141" s="85">
        <v>5</v>
      </c>
      <c r="W141" s="84">
        <v>6.7</v>
      </c>
      <c r="X141" s="84">
        <v>80</v>
      </c>
      <c r="Y141" s="84">
        <f t="shared" si="62"/>
        <v>200</v>
      </c>
      <c r="Z141" s="84">
        <v>700</v>
      </c>
      <c r="AA141" s="124"/>
      <c r="AB141" s="41"/>
    </row>
    <row r="142" spans="1:28" ht="15" customHeight="1">
      <c r="A142" s="147"/>
      <c r="B142" s="185" t="s">
        <v>301</v>
      </c>
      <c r="C142" s="152" t="s">
        <v>150</v>
      </c>
      <c r="D142" s="152">
        <v>2528</v>
      </c>
      <c r="E142" s="152">
        <v>2342</v>
      </c>
      <c r="F142" s="88">
        <f>IF((D142&gt;E142),(D142-E142),(0))/1</f>
        <v>186</v>
      </c>
      <c r="G142" s="89">
        <f t="shared" si="72"/>
        <v>450</v>
      </c>
      <c r="H142" s="17">
        <f t="shared" si="73"/>
        <v>86</v>
      </c>
      <c r="I142" s="90">
        <f t="shared" si="74"/>
        <v>430</v>
      </c>
      <c r="J142" s="17">
        <f t="shared" si="77"/>
        <v>0</v>
      </c>
      <c r="K142" s="89">
        <f t="shared" si="75"/>
        <v>0</v>
      </c>
      <c r="L142" s="89">
        <f>(G142+I142+K142)*1</f>
        <v>880</v>
      </c>
      <c r="M142" s="89">
        <f t="shared" si="78"/>
        <v>880</v>
      </c>
      <c r="N142" s="91">
        <f>IF((Y142&gt;0),Y142,130)*1</f>
        <v>200</v>
      </c>
      <c r="O142" s="89">
        <f t="shared" si="79"/>
        <v>0</v>
      </c>
      <c r="P142" s="89">
        <v>0</v>
      </c>
      <c r="Q142" s="89">
        <f>IF((M142&gt;0),(M142+N142+P142),(Y142)+(P142))</f>
        <v>1080</v>
      </c>
      <c r="R142" s="97" t="s">
        <v>52</v>
      </c>
      <c r="S142" s="46"/>
      <c r="T142" s="124"/>
      <c r="U142" s="84">
        <v>4.5</v>
      </c>
      <c r="V142" s="85">
        <v>5</v>
      </c>
      <c r="W142" s="84">
        <v>6.7</v>
      </c>
      <c r="X142" s="84">
        <v>80</v>
      </c>
      <c r="Y142" s="84">
        <f t="shared" si="62"/>
        <v>200</v>
      </c>
      <c r="Z142" s="84">
        <v>700</v>
      </c>
      <c r="AA142" s="124"/>
      <c r="AB142" s="41"/>
    </row>
    <row r="143" spans="1:28" ht="15" customHeight="1">
      <c r="A143" s="186"/>
      <c r="B143" s="187"/>
      <c r="C143" s="188"/>
      <c r="D143" s="188"/>
      <c r="E143" s="188"/>
      <c r="F143" s="189"/>
      <c r="G143" s="190"/>
      <c r="H143" s="37"/>
      <c r="I143" s="191"/>
      <c r="J143" s="37"/>
      <c r="K143" s="190"/>
      <c r="L143" s="190"/>
      <c r="M143" s="143"/>
      <c r="N143" s="145"/>
      <c r="O143" s="143"/>
      <c r="P143" s="143"/>
      <c r="Q143" s="143"/>
      <c r="R143" s="146"/>
      <c r="S143" s="46"/>
      <c r="T143" s="124"/>
      <c r="U143" s="84"/>
      <c r="V143" s="85"/>
      <c r="W143" s="84"/>
      <c r="X143" s="84"/>
      <c r="Y143" s="84"/>
      <c r="Z143" s="84"/>
      <c r="AA143" s="124"/>
      <c r="AB143" s="41"/>
    </row>
    <row r="144" spans="1:28" ht="15" customHeight="1">
      <c r="A144" s="186"/>
      <c r="B144" s="187"/>
      <c r="C144" s="188"/>
      <c r="D144" s="188"/>
      <c r="E144" s="188"/>
      <c r="F144" s="189"/>
      <c r="G144" s="190"/>
      <c r="H144" s="37"/>
      <c r="I144" s="191"/>
      <c r="J144" s="37"/>
      <c r="K144" s="190"/>
      <c r="L144" s="190"/>
      <c r="M144" s="143"/>
      <c r="N144" s="145"/>
      <c r="O144" s="143"/>
      <c r="P144" s="143"/>
      <c r="Q144" s="143"/>
      <c r="R144" s="146"/>
      <c r="S144" s="46"/>
      <c r="T144" s="124"/>
      <c r="U144" s="84"/>
      <c r="V144" s="85"/>
      <c r="W144" s="84"/>
      <c r="X144" s="84"/>
      <c r="Y144" s="84"/>
      <c r="Z144" s="84"/>
      <c r="AA144" s="124"/>
      <c r="AB144" s="41"/>
    </row>
    <row r="145" spans="1:28" ht="15" customHeight="1">
      <c r="A145" s="186"/>
      <c r="B145" s="187"/>
      <c r="C145" s="188"/>
      <c r="D145" s="188"/>
      <c r="E145" s="188"/>
      <c r="F145" s="189"/>
      <c r="G145" s="190"/>
      <c r="H145" s="37"/>
      <c r="I145" s="191"/>
      <c r="J145" s="37"/>
      <c r="K145" s="190"/>
      <c r="L145" s="190"/>
      <c r="M145" s="143"/>
      <c r="N145" s="145"/>
      <c r="O145" s="143"/>
      <c r="P145" s="143"/>
      <c r="Q145" s="143"/>
      <c r="R145" s="146"/>
      <c r="S145" s="46"/>
      <c r="T145" s="124"/>
      <c r="U145" s="84"/>
      <c r="V145" s="85"/>
      <c r="W145" s="84"/>
      <c r="X145" s="84"/>
      <c r="Y145" s="84"/>
      <c r="Z145" s="84"/>
      <c r="AA145" s="124"/>
      <c r="AB145" s="41"/>
    </row>
    <row r="146" spans="1:28" ht="15" customHeight="1">
      <c r="A146" s="186"/>
      <c r="B146" s="187"/>
      <c r="C146" s="188"/>
      <c r="D146" s="188"/>
      <c r="E146" s="188"/>
      <c r="F146" s="189"/>
      <c r="G146" s="190"/>
      <c r="H146" s="37"/>
      <c r="I146" s="191"/>
      <c r="J146" s="37"/>
      <c r="K146" s="190"/>
      <c r="L146" s="190"/>
      <c r="M146" s="143"/>
      <c r="N146" s="145"/>
      <c r="O146" s="143"/>
      <c r="P146" s="143"/>
      <c r="Q146" s="143"/>
      <c r="R146" s="146"/>
      <c r="S146" s="46"/>
      <c r="T146" s="124"/>
      <c r="U146" s="84"/>
      <c r="V146" s="85"/>
      <c r="W146" s="84"/>
      <c r="X146" s="84"/>
      <c r="Y146" s="84"/>
      <c r="Z146" s="84"/>
      <c r="AA146" s="124"/>
      <c r="AB146" s="41"/>
    </row>
    <row r="147" spans="1:28" ht="15" customHeight="1">
      <c r="A147" s="186"/>
      <c r="B147" s="187"/>
      <c r="C147" s="188"/>
      <c r="D147" s="188"/>
      <c r="E147" s="188"/>
      <c r="F147" s="189"/>
      <c r="G147" s="190"/>
      <c r="H147" s="37"/>
      <c r="I147" s="191"/>
      <c r="J147" s="37"/>
      <c r="K147" s="190"/>
      <c r="L147" s="190"/>
      <c r="M147" s="143"/>
      <c r="N147" s="145"/>
      <c r="O147" s="143"/>
      <c r="P147" s="143"/>
      <c r="Q147" s="143"/>
      <c r="R147" s="146"/>
      <c r="S147" s="46"/>
      <c r="T147" s="124"/>
      <c r="U147" s="84"/>
      <c r="V147" s="85"/>
      <c r="W147" s="84"/>
      <c r="X147" s="84"/>
      <c r="Y147" s="84"/>
      <c r="Z147" s="84"/>
      <c r="AA147" s="124"/>
      <c r="AB147" s="41"/>
    </row>
    <row r="148" spans="1:28" ht="15.75" customHeight="1">
      <c r="A148" s="186"/>
      <c r="B148" s="187"/>
      <c r="C148" s="188"/>
      <c r="D148" s="188"/>
      <c r="E148" s="188"/>
      <c r="F148" s="142"/>
      <c r="G148" s="94"/>
      <c r="H148" s="16"/>
      <c r="I148" s="114"/>
      <c r="J148" s="16"/>
      <c r="K148" s="94"/>
      <c r="L148" s="143"/>
      <c r="M148" s="143"/>
      <c r="N148" s="145"/>
      <c r="O148" s="143"/>
      <c r="P148" s="143"/>
      <c r="Q148" s="143"/>
      <c r="R148" s="146"/>
      <c r="S148" s="46"/>
      <c r="T148" s="124"/>
      <c r="U148" s="84"/>
      <c r="V148" s="85"/>
      <c r="W148" s="84"/>
      <c r="X148" s="84"/>
      <c r="Y148" s="84"/>
      <c r="Z148" s="84"/>
      <c r="AA148" s="124"/>
      <c r="AB148" s="41"/>
    </row>
    <row r="149" spans="1:28" ht="14.25" customHeight="1">
      <c r="A149" s="186"/>
      <c r="B149" s="187"/>
      <c r="C149" s="188"/>
      <c r="D149" s="188"/>
      <c r="E149" s="188"/>
      <c r="F149" s="142"/>
      <c r="G149" s="94"/>
      <c r="H149" s="16"/>
      <c r="I149" s="114"/>
      <c r="J149" s="16"/>
      <c r="K149" s="94"/>
      <c r="L149" s="143"/>
      <c r="M149" s="143"/>
      <c r="N149" s="145"/>
      <c r="O149" s="143"/>
      <c r="P149" s="143"/>
      <c r="Q149" s="143"/>
      <c r="R149" s="146"/>
      <c r="S149" s="46"/>
      <c r="T149" s="124"/>
      <c r="U149" s="84"/>
      <c r="V149" s="85"/>
      <c r="W149" s="84"/>
      <c r="X149" s="84"/>
      <c r="Y149" s="84"/>
      <c r="Z149" s="84"/>
      <c r="AA149" s="124"/>
      <c r="AB149" s="41"/>
    </row>
    <row r="150" spans="1:28">
      <c r="A150" s="192" t="s">
        <v>191</v>
      </c>
      <c r="B150" s="148" t="s">
        <v>236</v>
      </c>
      <c r="C150" s="152" t="s">
        <v>151</v>
      </c>
      <c r="D150" s="150">
        <v>2883</v>
      </c>
      <c r="E150" s="150">
        <v>2711</v>
      </c>
      <c r="F150" s="129">
        <f>IF((D150&gt;E150),(D150-E150),(0))/1</f>
        <v>172</v>
      </c>
      <c r="G150" s="130">
        <f t="shared" si="72"/>
        <v>450</v>
      </c>
      <c r="H150" s="20">
        <f t="shared" si="73"/>
        <v>72</v>
      </c>
      <c r="I150" s="131">
        <f t="shared" si="74"/>
        <v>360</v>
      </c>
      <c r="J150" s="20">
        <f t="shared" si="77"/>
        <v>0</v>
      </c>
      <c r="K150" s="130">
        <f t="shared" si="75"/>
        <v>0</v>
      </c>
      <c r="L150" s="130">
        <f>(G150+I150+K150)*1</f>
        <v>810</v>
      </c>
      <c r="M150" s="130">
        <f t="shared" si="78"/>
        <v>810</v>
      </c>
      <c r="N150" s="132">
        <f>IF((Y150&gt;0),Y150,130)*1</f>
        <v>200</v>
      </c>
      <c r="O150" s="130">
        <f t="shared" si="79"/>
        <v>0</v>
      </c>
      <c r="P150" s="130">
        <v>0</v>
      </c>
      <c r="Q150" s="130">
        <f>IF((M150&gt;0),(M150+N150+P150),(Y150)+(P150))</f>
        <v>1010</v>
      </c>
      <c r="R150" s="97" t="s">
        <v>52</v>
      </c>
      <c r="S150" s="46"/>
      <c r="T150" s="124"/>
      <c r="U150" s="84">
        <v>4.5</v>
      </c>
      <c r="V150" s="85">
        <v>5</v>
      </c>
      <c r="W150" s="84">
        <v>6.7</v>
      </c>
      <c r="X150" s="84">
        <v>80</v>
      </c>
      <c r="Y150" s="84">
        <f>2.5*80</f>
        <v>200</v>
      </c>
      <c r="Z150" s="84">
        <v>700</v>
      </c>
      <c r="AA150" s="124"/>
      <c r="AB150" s="41"/>
    </row>
    <row r="151" spans="1:28" ht="15" customHeight="1">
      <c r="A151" s="192"/>
      <c r="B151" s="151" t="s">
        <v>298</v>
      </c>
      <c r="C151" s="152" t="s">
        <v>153</v>
      </c>
      <c r="D151" s="152">
        <v>69668</v>
      </c>
      <c r="E151" s="152">
        <v>69644</v>
      </c>
      <c r="F151" s="88">
        <f>IF((D151&gt;E151),(D151-E151),(0))/1</f>
        <v>24</v>
      </c>
      <c r="G151" s="89">
        <f t="shared" si="72"/>
        <v>108</v>
      </c>
      <c r="H151" s="17">
        <f t="shared" si="73"/>
        <v>0</v>
      </c>
      <c r="I151" s="90">
        <f t="shared" si="74"/>
        <v>0</v>
      </c>
      <c r="J151" s="17">
        <f t="shared" si="77"/>
        <v>0</v>
      </c>
      <c r="K151" s="89">
        <f t="shared" si="75"/>
        <v>0</v>
      </c>
      <c r="L151" s="89">
        <f>(G151+I151+K151)*1</f>
        <v>108</v>
      </c>
      <c r="M151" s="89">
        <f t="shared" si="78"/>
        <v>108</v>
      </c>
      <c r="N151" s="91">
        <f>IF((Y151&gt;0),Y151,130)*1</f>
        <v>200</v>
      </c>
      <c r="O151" s="89">
        <f t="shared" si="79"/>
        <v>0</v>
      </c>
      <c r="P151" s="89">
        <v>0</v>
      </c>
      <c r="Q151" s="89">
        <f>IF((M151&gt;0),(M151+N151+P151),(Y151)+(P151))</f>
        <v>308</v>
      </c>
      <c r="R151" s="97" t="s">
        <v>52</v>
      </c>
      <c r="S151" s="46"/>
      <c r="T151" s="124"/>
      <c r="U151" s="84">
        <v>4.5</v>
      </c>
      <c r="V151" s="85">
        <v>5</v>
      </c>
      <c r="W151" s="84">
        <v>6.7</v>
      </c>
      <c r="X151" s="84">
        <v>80</v>
      </c>
      <c r="Y151" s="84">
        <f t="shared" ref="Y151:Y176" si="80">2.5*80</f>
        <v>200</v>
      </c>
      <c r="Z151" s="84">
        <v>700</v>
      </c>
      <c r="AA151" s="124"/>
      <c r="AB151" s="41"/>
    </row>
    <row r="152" spans="1:28">
      <c r="A152" s="192"/>
      <c r="B152" s="151" t="s">
        <v>293</v>
      </c>
      <c r="C152" s="152" t="s">
        <v>154</v>
      </c>
      <c r="D152" s="152">
        <v>457</v>
      </c>
      <c r="E152" s="152">
        <v>354</v>
      </c>
      <c r="F152" s="88">
        <f>IF((D152&gt;E152),(D152-E152),(0))/1</f>
        <v>103</v>
      </c>
      <c r="G152" s="89">
        <f t="shared" si="72"/>
        <v>450</v>
      </c>
      <c r="H152" s="17">
        <f t="shared" si="73"/>
        <v>3</v>
      </c>
      <c r="I152" s="90">
        <f t="shared" si="74"/>
        <v>15</v>
      </c>
      <c r="J152" s="17">
        <f t="shared" si="77"/>
        <v>0</v>
      </c>
      <c r="K152" s="89">
        <f t="shared" si="75"/>
        <v>0</v>
      </c>
      <c r="L152" s="89">
        <f>(G152+I152+K152)*1</f>
        <v>465</v>
      </c>
      <c r="M152" s="89">
        <f t="shared" si="78"/>
        <v>465</v>
      </c>
      <c r="N152" s="91">
        <f t="shared" ref="N152:N159" si="81">IF((Y152&gt;0),Y152,130)*1</f>
        <v>200</v>
      </c>
      <c r="O152" s="89">
        <f t="shared" si="79"/>
        <v>0</v>
      </c>
      <c r="P152" s="89">
        <v>0</v>
      </c>
      <c r="Q152" s="89">
        <f t="shared" ref="Q152:Q159" si="82">IF((M152&gt;0),(M152+N152+P152),(Y152)+(P152))</f>
        <v>665</v>
      </c>
      <c r="R152" s="97" t="s">
        <v>52</v>
      </c>
      <c r="S152" s="46"/>
      <c r="T152" s="124"/>
      <c r="U152" s="84">
        <v>4.5</v>
      </c>
      <c r="V152" s="85">
        <v>5</v>
      </c>
      <c r="W152" s="84">
        <v>6.7</v>
      </c>
      <c r="X152" s="84">
        <v>80</v>
      </c>
      <c r="Y152" s="84">
        <f t="shared" si="80"/>
        <v>200</v>
      </c>
      <c r="Z152" s="84">
        <v>700</v>
      </c>
      <c r="AA152" s="124"/>
      <c r="AB152" s="41"/>
    </row>
    <row r="153" spans="1:28" ht="15" customHeight="1">
      <c r="A153" s="192"/>
      <c r="B153" s="185" t="s">
        <v>216</v>
      </c>
      <c r="C153" s="152" t="s">
        <v>155</v>
      </c>
      <c r="D153" s="152">
        <v>66108</v>
      </c>
      <c r="E153" s="152">
        <v>65934</v>
      </c>
      <c r="F153" s="88">
        <f>IF((D153&gt;E153),(D153-E153),(0))/1</f>
        <v>174</v>
      </c>
      <c r="G153" s="89">
        <f t="shared" si="72"/>
        <v>450</v>
      </c>
      <c r="H153" s="17">
        <f t="shared" si="73"/>
        <v>74</v>
      </c>
      <c r="I153" s="90">
        <f t="shared" si="74"/>
        <v>370</v>
      </c>
      <c r="J153" s="17">
        <f t="shared" si="77"/>
        <v>0</v>
      </c>
      <c r="K153" s="89">
        <f t="shared" si="75"/>
        <v>0</v>
      </c>
      <c r="L153" s="89">
        <f>(G153+I153+K153)*1</f>
        <v>820</v>
      </c>
      <c r="M153" s="89">
        <f t="shared" si="78"/>
        <v>820</v>
      </c>
      <c r="N153" s="91">
        <f t="shared" si="81"/>
        <v>200</v>
      </c>
      <c r="O153" s="89">
        <f t="shared" si="79"/>
        <v>0</v>
      </c>
      <c r="P153" s="89">
        <v>0</v>
      </c>
      <c r="Q153" s="89">
        <f t="shared" si="82"/>
        <v>1020</v>
      </c>
      <c r="R153" s="97" t="s">
        <v>52</v>
      </c>
      <c r="S153" s="46"/>
      <c r="T153" s="124"/>
      <c r="U153" s="84">
        <v>4.5</v>
      </c>
      <c r="V153" s="85">
        <v>5</v>
      </c>
      <c r="W153" s="84">
        <v>6.7</v>
      </c>
      <c r="X153" s="84">
        <v>80</v>
      </c>
      <c r="Y153" s="84">
        <f t="shared" si="80"/>
        <v>200</v>
      </c>
      <c r="Z153" s="84">
        <v>700</v>
      </c>
      <c r="AA153" s="124"/>
      <c r="AB153" s="41"/>
    </row>
    <row r="154" spans="1:28">
      <c r="A154" s="192"/>
      <c r="B154" s="151" t="s">
        <v>102</v>
      </c>
      <c r="C154" s="152" t="s">
        <v>156</v>
      </c>
      <c r="D154" s="154"/>
      <c r="E154" s="154"/>
      <c r="F154" s="101">
        <f t="shared" ref="F154" si="83">IF((D154&gt;E154),(D154-E154),(0))/1</f>
        <v>0</v>
      </c>
      <c r="G154" s="92">
        <f t="shared" si="72"/>
        <v>0</v>
      </c>
      <c r="H154" s="18">
        <f t="shared" si="73"/>
        <v>0</v>
      </c>
      <c r="I154" s="102">
        <f t="shared" si="74"/>
        <v>0</v>
      </c>
      <c r="J154" s="18">
        <f t="shared" si="77"/>
        <v>0</v>
      </c>
      <c r="K154" s="92">
        <f t="shared" si="75"/>
        <v>0</v>
      </c>
      <c r="L154" s="92">
        <f t="shared" ref="L154" si="84">(G154+I154+K154)*1</f>
        <v>0</v>
      </c>
      <c r="M154" s="92">
        <f t="shared" si="78"/>
        <v>0</v>
      </c>
      <c r="N154" s="103">
        <f t="shared" si="81"/>
        <v>200</v>
      </c>
      <c r="O154" s="92">
        <f t="shared" si="79"/>
        <v>200</v>
      </c>
      <c r="P154" s="92">
        <v>0</v>
      </c>
      <c r="Q154" s="92">
        <f t="shared" si="82"/>
        <v>200</v>
      </c>
      <c r="R154" s="97" t="s">
        <v>52</v>
      </c>
      <c r="S154" s="46"/>
      <c r="T154" s="124"/>
      <c r="U154" s="84">
        <v>4.5</v>
      </c>
      <c r="V154" s="85">
        <v>5</v>
      </c>
      <c r="W154" s="84">
        <v>6.7</v>
      </c>
      <c r="X154" s="84">
        <v>80</v>
      </c>
      <c r="Y154" s="84">
        <f t="shared" si="80"/>
        <v>200</v>
      </c>
      <c r="Z154" s="84">
        <v>700</v>
      </c>
      <c r="AA154" s="124"/>
      <c r="AB154" s="41"/>
    </row>
    <row r="155" spans="1:28">
      <c r="A155" s="192"/>
      <c r="B155" s="193" t="s">
        <v>157</v>
      </c>
      <c r="C155" s="194" t="s">
        <v>158</v>
      </c>
      <c r="D155" s="152">
        <v>44040</v>
      </c>
      <c r="E155" s="152">
        <v>43952</v>
      </c>
      <c r="F155" s="88">
        <f>IF((D155&gt;E155),(D155-E155),(0))/1</f>
        <v>88</v>
      </c>
      <c r="G155" s="89">
        <f t="shared" si="72"/>
        <v>396</v>
      </c>
      <c r="H155" s="17">
        <f t="shared" si="73"/>
        <v>0</v>
      </c>
      <c r="I155" s="90">
        <f t="shared" si="74"/>
        <v>0</v>
      </c>
      <c r="J155" s="17">
        <f t="shared" si="77"/>
        <v>0</v>
      </c>
      <c r="K155" s="89">
        <f t="shared" si="75"/>
        <v>0</v>
      </c>
      <c r="L155" s="89">
        <f>(G155+I155+K155)*1</f>
        <v>396</v>
      </c>
      <c r="M155" s="89">
        <f t="shared" si="78"/>
        <v>396</v>
      </c>
      <c r="N155" s="91">
        <f t="shared" si="81"/>
        <v>200</v>
      </c>
      <c r="O155" s="89">
        <f t="shared" si="79"/>
        <v>0</v>
      </c>
      <c r="P155" s="89">
        <v>0</v>
      </c>
      <c r="Q155" s="89">
        <f t="shared" si="82"/>
        <v>596</v>
      </c>
      <c r="R155" s="97" t="s">
        <v>52</v>
      </c>
      <c r="S155" s="46"/>
      <c r="T155" s="124"/>
      <c r="U155" s="84">
        <v>4.5</v>
      </c>
      <c r="V155" s="85">
        <v>5</v>
      </c>
      <c r="W155" s="84">
        <v>6.7</v>
      </c>
      <c r="X155" s="84">
        <v>80</v>
      </c>
      <c r="Y155" s="84">
        <f t="shared" si="80"/>
        <v>200</v>
      </c>
      <c r="Z155" s="84">
        <v>700</v>
      </c>
      <c r="AA155" s="124"/>
      <c r="AB155" s="41"/>
    </row>
    <row r="156" spans="1:28">
      <c r="A156" s="192"/>
      <c r="B156" s="151" t="s">
        <v>102</v>
      </c>
      <c r="C156" s="152" t="s">
        <v>159</v>
      </c>
      <c r="D156" s="154"/>
      <c r="E156" s="154"/>
      <c r="F156" s="101">
        <f>IF((D156&gt;E156),(D156-E156),(0))/1</f>
        <v>0</v>
      </c>
      <c r="G156" s="92">
        <f t="shared" si="72"/>
        <v>0</v>
      </c>
      <c r="H156" s="18">
        <f t="shared" si="73"/>
        <v>0</v>
      </c>
      <c r="I156" s="102">
        <f t="shared" si="74"/>
        <v>0</v>
      </c>
      <c r="J156" s="18">
        <f t="shared" si="77"/>
        <v>0</v>
      </c>
      <c r="K156" s="92">
        <f t="shared" si="75"/>
        <v>0</v>
      </c>
      <c r="L156" s="92">
        <f>(G156+I156+K156)*1</f>
        <v>0</v>
      </c>
      <c r="M156" s="92">
        <f t="shared" si="78"/>
        <v>0</v>
      </c>
      <c r="N156" s="103">
        <f t="shared" si="81"/>
        <v>200</v>
      </c>
      <c r="O156" s="92">
        <f t="shared" si="79"/>
        <v>200</v>
      </c>
      <c r="P156" s="92">
        <v>0</v>
      </c>
      <c r="Q156" s="92">
        <f t="shared" si="82"/>
        <v>200</v>
      </c>
      <c r="R156" s="97" t="s">
        <v>52</v>
      </c>
      <c r="S156" s="135"/>
      <c r="T156" s="124"/>
      <c r="U156" s="84">
        <v>4.5</v>
      </c>
      <c r="V156" s="85">
        <v>5</v>
      </c>
      <c r="W156" s="84">
        <v>6.7</v>
      </c>
      <c r="X156" s="84">
        <v>80</v>
      </c>
      <c r="Y156" s="84">
        <f t="shared" si="80"/>
        <v>200</v>
      </c>
      <c r="Z156" s="84">
        <v>700</v>
      </c>
      <c r="AA156" s="124"/>
      <c r="AB156" s="41"/>
    </row>
    <row r="157" spans="1:28">
      <c r="A157" s="192"/>
      <c r="B157" s="151" t="s">
        <v>303</v>
      </c>
      <c r="C157" s="152" t="s">
        <v>161</v>
      </c>
      <c r="D157" s="152">
        <v>70320</v>
      </c>
      <c r="E157" s="152">
        <v>70320</v>
      </c>
      <c r="F157" s="88">
        <f>IF((D157&gt;E157),(D157-E157),(0))/1</f>
        <v>0</v>
      </c>
      <c r="G157" s="89">
        <f t="shared" si="72"/>
        <v>0</v>
      </c>
      <c r="H157" s="17">
        <f t="shared" si="73"/>
        <v>0</v>
      </c>
      <c r="I157" s="90">
        <f t="shared" si="74"/>
        <v>0</v>
      </c>
      <c r="J157" s="17">
        <f t="shared" si="77"/>
        <v>0</v>
      </c>
      <c r="K157" s="89">
        <f t="shared" si="75"/>
        <v>0</v>
      </c>
      <c r="L157" s="89">
        <f t="shared" ref="L157" si="85">(G157+I157+K157)*1</f>
        <v>0</v>
      </c>
      <c r="M157" s="89">
        <f t="shared" si="78"/>
        <v>0</v>
      </c>
      <c r="N157" s="91">
        <f t="shared" si="81"/>
        <v>200</v>
      </c>
      <c r="O157" s="89">
        <f t="shared" si="79"/>
        <v>200</v>
      </c>
      <c r="P157" s="89">
        <v>0</v>
      </c>
      <c r="Q157" s="89">
        <f t="shared" si="82"/>
        <v>200</v>
      </c>
      <c r="R157" s="97" t="s">
        <v>240</v>
      </c>
      <c r="S157" s="46"/>
      <c r="T157" s="124"/>
      <c r="U157" s="84">
        <v>4.5</v>
      </c>
      <c r="V157" s="85">
        <v>5</v>
      </c>
      <c r="W157" s="84">
        <v>6.7</v>
      </c>
      <c r="X157" s="84">
        <v>80</v>
      </c>
      <c r="Y157" s="84">
        <f t="shared" si="80"/>
        <v>200</v>
      </c>
      <c r="Z157" s="84">
        <v>700</v>
      </c>
      <c r="AA157" s="124"/>
      <c r="AB157" s="41"/>
    </row>
    <row r="158" spans="1:28">
      <c r="A158" s="192"/>
      <c r="B158" s="151" t="s">
        <v>162</v>
      </c>
      <c r="C158" s="152" t="s">
        <v>163</v>
      </c>
      <c r="D158" s="152">
        <v>39039</v>
      </c>
      <c r="E158" s="152">
        <v>38622</v>
      </c>
      <c r="F158" s="88">
        <f>IF((D158&gt;E158),(D158-E158),(0))/1</f>
        <v>417</v>
      </c>
      <c r="G158" s="89">
        <f t="shared" si="72"/>
        <v>450</v>
      </c>
      <c r="H158" s="17">
        <f t="shared" si="73"/>
        <v>317</v>
      </c>
      <c r="I158" s="90">
        <f t="shared" si="74"/>
        <v>500</v>
      </c>
      <c r="J158" s="17">
        <f t="shared" si="77"/>
        <v>217</v>
      </c>
      <c r="K158" s="89">
        <f t="shared" si="75"/>
        <v>1453.9</v>
      </c>
      <c r="L158" s="89">
        <f>(G158+I158+K158)*1</f>
        <v>2403.9</v>
      </c>
      <c r="M158" s="89">
        <f t="shared" si="78"/>
        <v>2403.9</v>
      </c>
      <c r="N158" s="91">
        <f t="shared" si="81"/>
        <v>200</v>
      </c>
      <c r="O158" s="89">
        <f t="shared" si="79"/>
        <v>0</v>
      </c>
      <c r="P158" s="89">
        <v>0</v>
      </c>
      <c r="Q158" s="89">
        <f t="shared" si="82"/>
        <v>2603.9</v>
      </c>
      <c r="R158" s="97" t="s">
        <v>52</v>
      </c>
      <c r="S158" s="46"/>
      <c r="T158" s="124"/>
      <c r="U158" s="84">
        <v>4.5</v>
      </c>
      <c r="V158" s="85">
        <v>5</v>
      </c>
      <c r="W158" s="84">
        <v>6.7</v>
      </c>
      <c r="X158" s="84">
        <v>80</v>
      </c>
      <c r="Y158" s="84">
        <f t="shared" si="80"/>
        <v>200</v>
      </c>
      <c r="Z158" s="84">
        <v>700</v>
      </c>
      <c r="AA158" s="124"/>
      <c r="AB158" s="41"/>
    </row>
    <row r="159" spans="1:28">
      <c r="A159" s="192"/>
      <c r="B159" s="151" t="s">
        <v>285</v>
      </c>
      <c r="C159" s="152" t="s">
        <v>164</v>
      </c>
      <c r="D159" s="152">
        <v>68586</v>
      </c>
      <c r="E159" s="152">
        <v>68474</v>
      </c>
      <c r="F159" s="88">
        <f>IF((D159&gt;E159),(D159-E159),(0))/1</f>
        <v>112</v>
      </c>
      <c r="G159" s="89">
        <f t="shared" si="72"/>
        <v>450</v>
      </c>
      <c r="H159" s="17">
        <f t="shared" si="73"/>
        <v>12</v>
      </c>
      <c r="I159" s="90">
        <f t="shared" si="74"/>
        <v>60</v>
      </c>
      <c r="J159" s="17">
        <f t="shared" si="77"/>
        <v>0</v>
      </c>
      <c r="K159" s="89">
        <f t="shared" si="75"/>
        <v>0</v>
      </c>
      <c r="L159" s="89">
        <f>(G159+I159+K159)*1</f>
        <v>510</v>
      </c>
      <c r="M159" s="89">
        <f t="shared" si="78"/>
        <v>510</v>
      </c>
      <c r="N159" s="91">
        <f t="shared" si="81"/>
        <v>200</v>
      </c>
      <c r="O159" s="89">
        <f t="shared" si="79"/>
        <v>0</v>
      </c>
      <c r="P159" s="89">
        <v>0</v>
      </c>
      <c r="Q159" s="89">
        <f t="shared" si="82"/>
        <v>710</v>
      </c>
      <c r="R159" s="97" t="s">
        <v>52</v>
      </c>
      <c r="S159" s="46"/>
      <c r="T159" s="124"/>
      <c r="U159" s="84">
        <v>4.5</v>
      </c>
      <c r="V159" s="85">
        <v>5</v>
      </c>
      <c r="W159" s="84">
        <v>6.7</v>
      </c>
      <c r="X159" s="84">
        <v>80</v>
      </c>
      <c r="Y159" s="84">
        <f t="shared" si="80"/>
        <v>200</v>
      </c>
      <c r="Z159" s="84">
        <v>700</v>
      </c>
      <c r="AA159" s="124"/>
      <c r="AB159" s="41"/>
    </row>
    <row r="160" spans="1:28">
      <c r="A160" s="192"/>
      <c r="B160" s="155" t="s">
        <v>102</v>
      </c>
      <c r="C160" s="156" t="s">
        <v>166</v>
      </c>
      <c r="D160" s="175"/>
      <c r="E160" s="175"/>
      <c r="F160" s="176">
        <f>IF((D160&gt;E160),(D160-E160)+(D161-E161)+(D162-E162),(0))/1</f>
        <v>0</v>
      </c>
      <c r="G160" s="170">
        <f t="shared" si="72"/>
        <v>0</v>
      </c>
      <c r="H160" s="25">
        <f t="shared" si="73"/>
        <v>0</v>
      </c>
      <c r="I160" s="171">
        <f t="shared" si="74"/>
        <v>0</v>
      </c>
      <c r="J160" s="25">
        <f t="shared" si="77"/>
        <v>0</v>
      </c>
      <c r="K160" s="170">
        <f t="shared" si="75"/>
        <v>0</v>
      </c>
      <c r="L160" s="170">
        <f>(G160+I160+K160)*1</f>
        <v>0</v>
      </c>
      <c r="M160" s="170">
        <f t="shared" si="78"/>
        <v>0</v>
      </c>
      <c r="N160" s="172">
        <f>IF((Y160&gt;0),Y160,130)*1</f>
        <v>200</v>
      </c>
      <c r="O160" s="170">
        <f t="shared" si="79"/>
        <v>200</v>
      </c>
      <c r="P160" s="170">
        <v>0</v>
      </c>
      <c r="Q160" s="170">
        <f>IF((M160&gt;0),(M160+N160+P160),(Y160)+(P160))</f>
        <v>200</v>
      </c>
      <c r="R160" s="153" t="s">
        <v>52</v>
      </c>
      <c r="S160" s="46"/>
      <c r="T160" s="124"/>
      <c r="U160" s="84">
        <v>4.5</v>
      </c>
      <c r="V160" s="85">
        <v>5</v>
      </c>
      <c r="W160" s="84">
        <v>6.7</v>
      </c>
      <c r="X160" s="84">
        <v>80</v>
      </c>
      <c r="Y160" s="84">
        <f t="shared" si="80"/>
        <v>200</v>
      </c>
      <c r="Z160" s="84">
        <v>700</v>
      </c>
      <c r="AA160" s="124"/>
      <c r="AB160" s="41"/>
    </row>
    <row r="161" spans="1:28">
      <c r="A161" s="192"/>
      <c r="B161" s="155" t="s">
        <v>192</v>
      </c>
      <c r="C161" s="156"/>
      <c r="D161" s="177"/>
      <c r="E161" s="177"/>
      <c r="F161" s="178"/>
      <c r="G161" s="179"/>
      <c r="H161" s="26"/>
      <c r="I161" s="180"/>
      <c r="J161" s="26"/>
      <c r="K161" s="179"/>
      <c r="L161" s="179"/>
      <c r="M161" s="179"/>
      <c r="N161" s="181"/>
      <c r="O161" s="179"/>
      <c r="P161" s="179"/>
      <c r="Q161" s="179"/>
      <c r="R161" s="163"/>
      <c r="S161" s="46"/>
      <c r="T161" s="124"/>
      <c r="U161" s="84">
        <v>4.5</v>
      </c>
      <c r="V161" s="85">
        <v>5</v>
      </c>
      <c r="W161" s="84">
        <v>6.7</v>
      </c>
      <c r="X161" s="84">
        <v>80</v>
      </c>
      <c r="Y161" s="84">
        <f t="shared" si="80"/>
        <v>200</v>
      </c>
      <c r="Z161" s="84">
        <v>700</v>
      </c>
      <c r="AA161" s="124"/>
      <c r="AB161" s="41"/>
    </row>
    <row r="162" spans="1:28">
      <c r="A162" s="192"/>
      <c r="B162" s="155" t="s">
        <v>192</v>
      </c>
      <c r="C162" s="156"/>
      <c r="D162" s="182"/>
      <c r="E162" s="182"/>
      <c r="F162" s="108"/>
      <c r="G162" s="109"/>
      <c r="H162" s="27"/>
      <c r="I162" s="110"/>
      <c r="J162" s="27"/>
      <c r="K162" s="109"/>
      <c r="L162" s="109"/>
      <c r="M162" s="109"/>
      <c r="N162" s="183"/>
      <c r="O162" s="109"/>
      <c r="P162" s="109"/>
      <c r="Q162" s="109"/>
      <c r="R162" s="99"/>
      <c r="S162" s="46"/>
      <c r="T162" s="124"/>
      <c r="U162" s="84">
        <v>4.5</v>
      </c>
      <c r="V162" s="85">
        <v>5</v>
      </c>
      <c r="W162" s="84">
        <v>6.7</v>
      </c>
      <c r="X162" s="84">
        <v>80</v>
      </c>
      <c r="Y162" s="84">
        <f t="shared" si="80"/>
        <v>200</v>
      </c>
      <c r="Z162" s="84">
        <v>700</v>
      </c>
      <c r="AA162" s="124"/>
      <c r="AB162" s="41"/>
    </row>
    <row r="163" spans="1:28">
      <c r="A163" s="192"/>
      <c r="B163" s="148" t="s">
        <v>225</v>
      </c>
      <c r="C163" s="149" t="s">
        <v>167</v>
      </c>
      <c r="D163" s="150">
        <v>13794</v>
      </c>
      <c r="E163" s="150">
        <v>13527</v>
      </c>
      <c r="F163" s="129">
        <f>IF((D163&gt;E163),(D163-E163),(0))/1</f>
        <v>267</v>
      </c>
      <c r="G163" s="130">
        <f t="shared" si="72"/>
        <v>450</v>
      </c>
      <c r="H163" s="20">
        <f t="shared" si="73"/>
        <v>167</v>
      </c>
      <c r="I163" s="131">
        <f t="shared" si="74"/>
        <v>500</v>
      </c>
      <c r="J163" s="20">
        <f t="shared" si="77"/>
        <v>67</v>
      </c>
      <c r="K163" s="130">
        <f t="shared" si="75"/>
        <v>448.90000000000003</v>
      </c>
      <c r="L163" s="130">
        <f>(G163+I163+K163)*1</f>
        <v>1398.9</v>
      </c>
      <c r="M163" s="130">
        <f t="shared" si="78"/>
        <v>1398.9</v>
      </c>
      <c r="N163" s="132">
        <f>IF((Y163&gt;0),Y163,130)*1</f>
        <v>200</v>
      </c>
      <c r="O163" s="130">
        <f t="shared" si="79"/>
        <v>0</v>
      </c>
      <c r="P163" s="130">
        <v>0</v>
      </c>
      <c r="Q163" s="130">
        <f>IF((M163&gt;0),(M163+N163+P163),(Y163)+(P163))</f>
        <v>1598.9</v>
      </c>
      <c r="R163" s="97" t="s">
        <v>52</v>
      </c>
      <c r="S163" s="46"/>
      <c r="T163" s="124"/>
      <c r="U163" s="84">
        <v>4.5</v>
      </c>
      <c r="V163" s="85">
        <v>5</v>
      </c>
      <c r="W163" s="84">
        <v>6.7</v>
      </c>
      <c r="X163" s="84">
        <v>80</v>
      </c>
      <c r="Y163" s="84">
        <f t="shared" si="80"/>
        <v>200</v>
      </c>
      <c r="Z163" s="84">
        <v>700</v>
      </c>
      <c r="AA163" s="124"/>
      <c r="AB163" s="41"/>
    </row>
    <row r="164" spans="1:28">
      <c r="A164" s="192"/>
      <c r="B164" s="151" t="s">
        <v>299</v>
      </c>
      <c r="C164" s="152" t="s">
        <v>169</v>
      </c>
      <c r="D164" s="152">
        <v>484940</v>
      </c>
      <c r="E164" s="152">
        <v>484877</v>
      </c>
      <c r="F164" s="88">
        <f>IF((D164&gt;E164),(D164-E164),(0))/1</f>
        <v>63</v>
      </c>
      <c r="G164" s="89">
        <f t="shared" si="72"/>
        <v>283.5</v>
      </c>
      <c r="H164" s="17">
        <f t="shared" si="73"/>
        <v>0</v>
      </c>
      <c r="I164" s="90">
        <f t="shared" si="74"/>
        <v>0</v>
      </c>
      <c r="J164" s="17">
        <f t="shared" si="77"/>
        <v>0</v>
      </c>
      <c r="K164" s="89">
        <f t="shared" si="75"/>
        <v>0</v>
      </c>
      <c r="L164" s="89">
        <f>(G164+I164+K164)*1</f>
        <v>283.5</v>
      </c>
      <c r="M164" s="89">
        <f t="shared" si="78"/>
        <v>283.5</v>
      </c>
      <c r="N164" s="91">
        <f>IF((Y164&gt;0),Y164,130)*1</f>
        <v>200</v>
      </c>
      <c r="O164" s="89">
        <f t="shared" si="79"/>
        <v>0</v>
      </c>
      <c r="P164" s="89">
        <v>0</v>
      </c>
      <c r="Q164" s="89">
        <f>IF((M164&gt;0),(M164+N164+P164),(Y164)+(P164))</f>
        <v>483.5</v>
      </c>
      <c r="R164" s="153" t="s">
        <v>52</v>
      </c>
      <c r="S164" s="46"/>
      <c r="T164" s="124"/>
      <c r="U164" s="84">
        <v>4.5</v>
      </c>
      <c r="V164" s="85">
        <v>5</v>
      </c>
      <c r="W164" s="84">
        <v>6.7</v>
      </c>
      <c r="X164" s="84">
        <v>80</v>
      </c>
      <c r="Y164" s="84">
        <f t="shared" si="80"/>
        <v>200</v>
      </c>
      <c r="Z164" s="84">
        <v>700</v>
      </c>
      <c r="AA164" s="124"/>
      <c r="AB164" s="41"/>
    </row>
    <row r="165" spans="1:28">
      <c r="A165" s="192"/>
      <c r="B165" s="151" t="s">
        <v>102</v>
      </c>
      <c r="C165" s="152" t="s">
        <v>170</v>
      </c>
      <c r="D165" s="154"/>
      <c r="E165" s="154"/>
      <c r="F165" s="101">
        <f>IF((D165&gt;E165),(D165-E165),(0))/1</f>
        <v>0</v>
      </c>
      <c r="G165" s="92">
        <f t="shared" si="72"/>
        <v>0</v>
      </c>
      <c r="H165" s="18">
        <f t="shared" si="73"/>
        <v>0</v>
      </c>
      <c r="I165" s="102">
        <f t="shared" si="74"/>
        <v>0</v>
      </c>
      <c r="J165" s="18">
        <f t="shared" si="77"/>
        <v>0</v>
      </c>
      <c r="K165" s="92">
        <f t="shared" si="75"/>
        <v>0</v>
      </c>
      <c r="L165" s="92">
        <f>(G165+I165+K165)*1</f>
        <v>0</v>
      </c>
      <c r="M165" s="92">
        <f t="shared" si="78"/>
        <v>0</v>
      </c>
      <c r="N165" s="103">
        <f t="shared" ref="N165:N168" si="86">IF((Y165&gt;0),Y165,130)*1</f>
        <v>200</v>
      </c>
      <c r="O165" s="92">
        <f t="shared" si="79"/>
        <v>200</v>
      </c>
      <c r="P165" s="92">
        <v>0</v>
      </c>
      <c r="Q165" s="92">
        <f t="shared" ref="Q165:Q168" si="87">IF((M165&gt;0),(M165+N165+P165),(Y165)+(P165))</f>
        <v>200</v>
      </c>
      <c r="R165" s="97" t="s">
        <v>52</v>
      </c>
      <c r="S165" s="46"/>
      <c r="T165" s="124"/>
      <c r="U165" s="84">
        <v>4.5</v>
      </c>
      <c r="V165" s="85">
        <v>5</v>
      </c>
      <c r="W165" s="84">
        <v>6.7</v>
      </c>
      <c r="X165" s="84">
        <v>80</v>
      </c>
      <c r="Y165" s="84">
        <f t="shared" si="80"/>
        <v>200</v>
      </c>
      <c r="Z165" s="84">
        <v>700</v>
      </c>
      <c r="AA165" s="124"/>
      <c r="AB165" s="41"/>
    </row>
    <row r="166" spans="1:28">
      <c r="A166" s="192"/>
      <c r="B166" s="151" t="s">
        <v>235</v>
      </c>
      <c r="C166" s="152" t="s">
        <v>171</v>
      </c>
      <c r="D166" s="152">
        <v>30853</v>
      </c>
      <c r="E166" s="152">
        <v>30590</v>
      </c>
      <c r="F166" s="88">
        <f>IF((D166&gt;E166),(D166-E166),(0))/1</f>
        <v>263</v>
      </c>
      <c r="G166" s="89">
        <f t="shared" si="72"/>
        <v>450</v>
      </c>
      <c r="H166" s="17">
        <f t="shared" si="73"/>
        <v>163</v>
      </c>
      <c r="I166" s="90">
        <f t="shared" si="74"/>
        <v>500</v>
      </c>
      <c r="J166" s="17">
        <f t="shared" si="77"/>
        <v>63</v>
      </c>
      <c r="K166" s="89">
        <f t="shared" si="75"/>
        <v>422.1</v>
      </c>
      <c r="L166" s="89">
        <f>(G166+I166+K166)*1</f>
        <v>1372.1</v>
      </c>
      <c r="M166" s="89">
        <f t="shared" si="78"/>
        <v>1372.1</v>
      </c>
      <c r="N166" s="91">
        <f t="shared" si="86"/>
        <v>200</v>
      </c>
      <c r="O166" s="89">
        <f t="shared" si="79"/>
        <v>0</v>
      </c>
      <c r="P166" s="89">
        <v>0</v>
      </c>
      <c r="Q166" s="89">
        <f t="shared" si="87"/>
        <v>1572.1</v>
      </c>
      <c r="R166" s="97" t="s">
        <v>52</v>
      </c>
      <c r="S166" s="46"/>
      <c r="T166" s="124"/>
      <c r="U166" s="84">
        <v>4.5</v>
      </c>
      <c r="V166" s="85">
        <v>5</v>
      </c>
      <c r="W166" s="84">
        <v>6.7</v>
      </c>
      <c r="X166" s="84">
        <v>80</v>
      </c>
      <c r="Y166" s="84">
        <f t="shared" si="80"/>
        <v>200</v>
      </c>
      <c r="Z166" s="84">
        <v>700</v>
      </c>
      <c r="AA166" s="124"/>
      <c r="AB166" s="41"/>
    </row>
    <row r="167" spans="1:28">
      <c r="A167" s="192"/>
      <c r="B167" s="95" t="s">
        <v>193</v>
      </c>
      <c r="C167" s="152" t="s">
        <v>172</v>
      </c>
      <c r="D167" s="152">
        <v>64110</v>
      </c>
      <c r="E167" s="152">
        <v>63593</v>
      </c>
      <c r="F167" s="88">
        <f>IF((D167&gt;E167),(D167-E167),(0))/1</f>
        <v>517</v>
      </c>
      <c r="G167" s="89">
        <f t="shared" si="72"/>
        <v>450</v>
      </c>
      <c r="H167" s="17">
        <f t="shared" si="73"/>
        <v>417</v>
      </c>
      <c r="I167" s="90">
        <f t="shared" si="74"/>
        <v>500</v>
      </c>
      <c r="J167" s="17">
        <f t="shared" si="77"/>
        <v>317</v>
      </c>
      <c r="K167" s="89">
        <f t="shared" si="75"/>
        <v>2123.9</v>
      </c>
      <c r="L167" s="89">
        <f>(G167+I167+K167)*1</f>
        <v>3073.9</v>
      </c>
      <c r="M167" s="89">
        <f>L167</f>
        <v>3073.9</v>
      </c>
      <c r="N167" s="91">
        <f t="shared" si="86"/>
        <v>200</v>
      </c>
      <c r="O167" s="89">
        <f t="shared" si="79"/>
        <v>0</v>
      </c>
      <c r="P167" s="89">
        <v>0</v>
      </c>
      <c r="Q167" s="89">
        <f t="shared" si="87"/>
        <v>3273.9</v>
      </c>
      <c r="R167" s="97" t="s">
        <v>52</v>
      </c>
      <c r="S167" s="173"/>
      <c r="T167" s="124"/>
      <c r="U167" s="84">
        <v>4.5</v>
      </c>
      <c r="V167" s="85">
        <v>5</v>
      </c>
      <c r="W167" s="84">
        <v>6.7</v>
      </c>
      <c r="X167" s="84">
        <v>80</v>
      </c>
      <c r="Y167" s="84">
        <f t="shared" si="80"/>
        <v>200</v>
      </c>
      <c r="Z167" s="84">
        <v>700</v>
      </c>
      <c r="AA167" s="124"/>
      <c r="AB167" s="41"/>
    </row>
    <row r="168" spans="1:28">
      <c r="A168" s="192"/>
      <c r="B168" s="151" t="s">
        <v>102</v>
      </c>
      <c r="C168" s="152" t="s">
        <v>173</v>
      </c>
      <c r="D168" s="154"/>
      <c r="E168" s="154"/>
      <c r="F168" s="101">
        <f t="shared" ref="F168:F173" si="88">IF((D168&gt;E168),(D168-E168),(0))/1</f>
        <v>0</v>
      </c>
      <c r="G168" s="92">
        <f t="shared" si="72"/>
        <v>0</v>
      </c>
      <c r="H168" s="18">
        <f t="shared" si="73"/>
        <v>0</v>
      </c>
      <c r="I168" s="102">
        <f t="shared" si="74"/>
        <v>0</v>
      </c>
      <c r="J168" s="18">
        <f t="shared" si="77"/>
        <v>0</v>
      </c>
      <c r="K168" s="92">
        <f t="shared" si="75"/>
        <v>0</v>
      </c>
      <c r="L168" s="92">
        <f t="shared" ref="L168:L174" si="89">(G168+I168+K168)*1</f>
        <v>0</v>
      </c>
      <c r="M168" s="92">
        <f t="shared" si="78"/>
        <v>0</v>
      </c>
      <c r="N168" s="103">
        <f t="shared" si="86"/>
        <v>200</v>
      </c>
      <c r="O168" s="92">
        <f t="shared" si="79"/>
        <v>200</v>
      </c>
      <c r="P168" s="92">
        <v>0</v>
      </c>
      <c r="Q168" s="92">
        <f t="shared" si="87"/>
        <v>200</v>
      </c>
      <c r="R168" s="97" t="s">
        <v>52</v>
      </c>
      <c r="S168" s="46"/>
      <c r="T168" s="124"/>
      <c r="U168" s="84">
        <v>4.5</v>
      </c>
      <c r="V168" s="85">
        <v>5</v>
      </c>
      <c r="W168" s="84">
        <v>6.7</v>
      </c>
      <c r="X168" s="84">
        <v>80</v>
      </c>
      <c r="Y168" s="84">
        <f t="shared" si="80"/>
        <v>200</v>
      </c>
      <c r="Z168" s="84">
        <v>700</v>
      </c>
      <c r="AA168" s="124"/>
      <c r="AB168" s="41"/>
    </row>
    <row r="169" spans="1:28">
      <c r="A169" s="192"/>
      <c r="B169" s="148" t="s">
        <v>305</v>
      </c>
      <c r="C169" s="149" t="s">
        <v>174</v>
      </c>
      <c r="D169" s="152">
        <v>4241</v>
      </c>
      <c r="E169" s="152">
        <v>4241</v>
      </c>
      <c r="F169" s="129">
        <f>IF((D169&gt;E169),(D169-E169),(0))/1</f>
        <v>0</v>
      </c>
      <c r="G169" s="130">
        <f t="shared" si="72"/>
        <v>0</v>
      </c>
      <c r="H169" s="39">
        <f t="shared" si="73"/>
        <v>0</v>
      </c>
      <c r="I169" s="195">
        <f t="shared" si="74"/>
        <v>0</v>
      </c>
      <c r="J169" s="28">
        <f t="shared" si="77"/>
        <v>0</v>
      </c>
      <c r="K169" s="196">
        <f t="shared" si="75"/>
        <v>0</v>
      </c>
      <c r="L169" s="130">
        <f>(G169+I169+K169)*1</f>
        <v>0</v>
      </c>
      <c r="M169" s="130">
        <f t="shared" si="78"/>
        <v>0</v>
      </c>
      <c r="N169" s="132">
        <f t="shared" ref="N169:N174" si="90">IF((Y169&gt;0),Y169,130)*1</f>
        <v>200</v>
      </c>
      <c r="O169" s="130">
        <f t="shared" si="79"/>
        <v>200</v>
      </c>
      <c r="P169" s="130">
        <v>0</v>
      </c>
      <c r="Q169" s="130">
        <f t="shared" ref="Q169:Q174" si="91">IF((M169&gt;0),(M169+N169+P169),(Y169)+(P169))</f>
        <v>200</v>
      </c>
      <c r="R169" s="97" t="s">
        <v>240</v>
      </c>
      <c r="S169" s="135"/>
      <c r="T169" s="124"/>
      <c r="U169" s="84">
        <v>4.5</v>
      </c>
      <c r="V169" s="85">
        <v>5</v>
      </c>
      <c r="W169" s="84">
        <v>6.7</v>
      </c>
      <c r="X169" s="84">
        <v>80</v>
      </c>
      <c r="Y169" s="84">
        <f t="shared" si="80"/>
        <v>200</v>
      </c>
      <c r="Z169" s="84">
        <v>700</v>
      </c>
      <c r="AA169" s="124"/>
      <c r="AB169" s="41"/>
    </row>
    <row r="170" spans="1:28">
      <c r="A170" s="192"/>
      <c r="B170" s="197" t="s">
        <v>217</v>
      </c>
      <c r="C170" s="150" t="s">
        <v>175</v>
      </c>
      <c r="D170" s="158">
        <v>2997</v>
      </c>
      <c r="E170" s="158">
        <v>2667</v>
      </c>
      <c r="F170" s="88">
        <f>IF((D170&gt;E170),(D170-E170),(0))/2</f>
        <v>165</v>
      </c>
      <c r="G170" s="130">
        <f t="shared" si="72"/>
        <v>450</v>
      </c>
      <c r="H170" s="20">
        <f t="shared" si="73"/>
        <v>65</v>
      </c>
      <c r="I170" s="131">
        <f t="shared" si="74"/>
        <v>325</v>
      </c>
      <c r="J170" s="20">
        <f t="shared" si="77"/>
        <v>0</v>
      </c>
      <c r="K170" s="130">
        <f t="shared" si="75"/>
        <v>0</v>
      </c>
      <c r="L170" s="130">
        <f>(G170+I170+K170)*2</f>
        <v>1550</v>
      </c>
      <c r="M170" s="130">
        <f t="shared" si="78"/>
        <v>1550</v>
      </c>
      <c r="N170" s="132">
        <f t="shared" si="90"/>
        <v>200</v>
      </c>
      <c r="O170" s="130">
        <f t="shared" si="79"/>
        <v>0</v>
      </c>
      <c r="P170" s="130">
        <v>0</v>
      </c>
      <c r="Q170" s="130">
        <f t="shared" si="91"/>
        <v>1750</v>
      </c>
      <c r="R170" s="97" t="s">
        <v>205</v>
      </c>
      <c r="S170" s="46"/>
      <c r="T170" s="124"/>
      <c r="U170" s="84">
        <v>4.5</v>
      </c>
      <c r="V170" s="85">
        <v>5</v>
      </c>
      <c r="W170" s="84">
        <v>6.7</v>
      </c>
      <c r="X170" s="84">
        <v>80</v>
      </c>
      <c r="Y170" s="84">
        <f t="shared" si="80"/>
        <v>200</v>
      </c>
      <c r="Z170" s="84">
        <v>700</v>
      </c>
      <c r="AA170" s="124"/>
      <c r="AB170" s="41"/>
    </row>
    <row r="171" spans="1:28">
      <c r="A171" s="192"/>
      <c r="B171" s="197" t="s">
        <v>102</v>
      </c>
      <c r="C171" s="150" t="s">
        <v>176</v>
      </c>
      <c r="D171" s="175"/>
      <c r="E171" s="175">
        <v>5841</v>
      </c>
      <c r="F171" s="176">
        <f>IF((D171&gt;E171),(D171-E171),(0))/1</f>
        <v>0</v>
      </c>
      <c r="G171" s="170">
        <f t="shared" si="72"/>
        <v>0</v>
      </c>
      <c r="H171" s="25">
        <f t="shared" si="73"/>
        <v>0</v>
      </c>
      <c r="I171" s="171">
        <f t="shared" si="74"/>
        <v>0</v>
      </c>
      <c r="J171" s="25">
        <f t="shared" si="77"/>
        <v>0</v>
      </c>
      <c r="K171" s="170">
        <f t="shared" si="75"/>
        <v>0</v>
      </c>
      <c r="L171" s="170">
        <f>(G171+I171+K171)*1</f>
        <v>0</v>
      </c>
      <c r="M171" s="170">
        <f t="shared" si="78"/>
        <v>0</v>
      </c>
      <c r="N171" s="172">
        <f t="shared" si="90"/>
        <v>200</v>
      </c>
      <c r="O171" s="170">
        <f t="shared" si="79"/>
        <v>200</v>
      </c>
      <c r="P171" s="170">
        <v>0</v>
      </c>
      <c r="Q171" s="170">
        <f t="shared" si="91"/>
        <v>200</v>
      </c>
      <c r="R171" s="97" t="s">
        <v>52</v>
      </c>
      <c r="S171" s="46"/>
      <c r="T171" s="124"/>
      <c r="U171" s="84">
        <v>4.5</v>
      </c>
      <c r="V171" s="85">
        <v>5</v>
      </c>
      <c r="W171" s="84">
        <v>6.7</v>
      </c>
      <c r="X171" s="84">
        <v>80</v>
      </c>
      <c r="Y171" s="84">
        <f t="shared" si="80"/>
        <v>200</v>
      </c>
      <c r="Z171" s="84">
        <v>700</v>
      </c>
      <c r="AA171" s="124"/>
      <c r="AB171" s="41"/>
    </row>
    <row r="172" spans="1:28">
      <c r="A172" s="192"/>
      <c r="B172" s="151" t="s">
        <v>237</v>
      </c>
      <c r="C172" s="152" t="s">
        <v>177</v>
      </c>
      <c r="D172" s="152">
        <v>55053</v>
      </c>
      <c r="E172" s="152">
        <v>54847</v>
      </c>
      <c r="F172" s="88">
        <f>IF((D172&gt;E172),(D172-E172),(0))/1</f>
        <v>206</v>
      </c>
      <c r="G172" s="89">
        <f t="shared" si="72"/>
        <v>450</v>
      </c>
      <c r="H172" s="17">
        <f t="shared" si="73"/>
        <v>106</v>
      </c>
      <c r="I172" s="90">
        <f t="shared" si="74"/>
        <v>500</v>
      </c>
      <c r="J172" s="17">
        <f t="shared" si="77"/>
        <v>6</v>
      </c>
      <c r="K172" s="89">
        <f t="shared" si="75"/>
        <v>40.200000000000003</v>
      </c>
      <c r="L172" s="89">
        <f>(G172+I172+K172)*1</f>
        <v>990.2</v>
      </c>
      <c r="M172" s="89">
        <f t="shared" si="78"/>
        <v>990.2</v>
      </c>
      <c r="N172" s="91">
        <f t="shared" si="90"/>
        <v>200</v>
      </c>
      <c r="O172" s="89">
        <f t="shared" si="79"/>
        <v>0</v>
      </c>
      <c r="P172" s="89">
        <v>0</v>
      </c>
      <c r="Q172" s="89">
        <f t="shared" si="91"/>
        <v>1190.2</v>
      </c>
      <c r="R172" s="97" t="s">
        <v>52</v>
      </c>
      <c r="S172" s="46"/>
      <c r="T172" s="124"/>
      <c r="U172" s="84">
        <v>4.5</v>
      </c>
      <c r="V172" s="85">
        <v>5</v>
      </c>
      <c r="W172" s="84">
        <v>6.7</v>
      </c>
      <c r="X172" s="84">
        <v>80</v>
      </c>
      <c r="Y172" s="84">
        <f t="shared" si="80"/>
        <v>200</v>
      </c>
      <c r="Z172" s="84">
        <v>700</v>
      </c>
      <c r="AA172" s="124"/>
      <c r="AB172" s="41"/>
    </row>
    <row r="173" spans="1:28">
      <c r="A173" s="192"/>
      <c r="B173" s="148" t="s">
        <v>178</v>
      </c>
      <c r="C173" s="152" t="s">
        <v>179</v>
      </c>
      <c r="D173" s="150">
        <v>7667</v>
      </c>
      <c r="E173" s="150">
        <v>7236</v>
      </c>
      <c r="F173" s="129">
        <f t="shared" si="88"/>
        <v>431</v>
      </c>
      <c r="G173" s="198">
        <f t="shared" si="72"/>
        <v>450</v>
      </c>
      <c r="H173" s="24">
        <f t="shared" si="73"/>
        <v>331</v>
      </c>
      <c r="I173" s="199">
        <f t="shared" si="74"/>
        <v>500</v>
      </c>
      <c r="J173" s="24">
        <f t="shared" si="77"/>
        <v>231</v>
      </c>
      <c r="K173" s="198">
        <f t="shared" si="75"/>
        <v>1547.7</v>
      </c>
      <c r="L173" s="130">
        <f t="shared" si="89"/>
        <v>2497.6999999999998</v>
      </c>
      <c r="M173" s="130">
        <f t="shared" si="78"/>
        <v>2497.6999999999998</v>
      </c>
      <c r="N173" s="132">
        <f t="shared" si="90"/>
        <v>200</v>
      </c>
      <c r="O173" s="130">
        <f t="shared" si="79"/>
        <v>0</v>
      </c>
      <c r="P173" s="130">
        <v>0</v>
      </c>
      <c r="Q173" s="130">
        <f t="shared" si="91"/>
        <v>2697.7</v>
      </c>
      <c r="R173" s="153" t="s">
        <v>52</v>
      </c>
      <c r="S173" s="46"/>
      <c r="T173" s="124"/>
      <c r="U173" s="84">
        <v>4.5</v>
      </c>
      <c r="V173" s="85">
        <v>5</v>
      </c>
      <c r="W173" s="84">
        <v>6.7</v>
      </c>
      <c r="X173" s="84">
        <v>80</v>
      </c>
      <c r="Y173" s="84">
        <f t="shared" si="80"/>
        <v>200</v>
      </c>
      <c r="Z173" s="84">
        <v>700</v>
      </c>
      <c r="AA173" s="124"/>
      <c r="AB173" s="41"/>
    </row>
    <row r="174" spans="1:28">
      <c r="A174" s="192"/>
      <c r="B174" s="155" t="s">
        <v>180</v>
      </c>
      <c r="C174" s="156" t="s">
        <v>181</v>
      </c>
      <c r="D174" s="150">
        <v>7241</v>
      </c>
      <c r="E174" s="150">
        <v>7192</v>
      </c>
      <c r="F174" s="129">
        <f>IF((D174&gt;E174),(D174-E174)+(D175-E175)+(D176-E176),(0))/1</f>
        <v>131</v>
      </c>
      <c r="G174" s="130">
        <f t="shared" si="72"/>
        <v>450</v>
      </c>
      <c r="H174" s="20">
        <f t="shared" si="73"/>
        <v>31</v>
      </c>
      <c r="I174" s="131">
        <f t="shared" si="74"/>
        <v>155</v>
      </c>
      <c r="J174" s="20">
        <f t="shared" si="77"/>
        <v>0</v>
      </c>
      <c r="K174" s="130">
        <f t="shared" si="75"/>
        <v>0</v>
      </c>
      <c r="L174" s="130">
        <f t="shared" si="89"/>
        <v>605</v>
      </c>
      <c r="M174" s="130">
        <f t="shared" si="78"/>
        <v>605</v>
      </c>
      <c r="N174" s="132">
        <f t="shared" si="90"/>
        <v>200</v>
      </c>
      <c r="O174" s="130">
        <f t="shared" si="79"/>
        <v>0</v>
      </c>
      <c r="P174" s="130">
        <v>0</v>
      </c>
      <c r="Q174" s="130">
        <f t="shared" si="91"/>
        <v>805</v>
      </c>
      <c r="R174" s="153" t="s">
        <v>52</v>
      </c>
      <c r="S174" s="46"/>
      <c r="T174" s="124"/>
      <c r="U174" s="84">
        <v>4.5</v>
      </c>
      <c r="V174" s="85">
        <v>5</v>
      </c>
      <c r="W174" s="84">
        <v>6.7</v>
      </c>
      <c r="X174" s="84">
        <v>80</v>
      </c>
      <c r="Y174" s="84">
        <f t="shared" si="80"/>
        <v>200</v>
      </c>
      <c r="Z174" s="84">
        <v>700</v>
      </c>
      <c r="AA174" s="124"/>
      <c r="AB174" s="41"/>
    </row>
    <row r="175" spans="1:28">
      <c r="A175" s="192"/>
      <c r="B175" s="155"/>
      <c r="C175" s="156"/>
      <c r="D175" s="158">
        <v>4029</v>
      </c>
      <c r="E175" s="158">
        <v>4029</v>
      </c>
      <c r="F175" s="200"/>
      <c r="G175" s="201"/>
      <c r="H175" s="21"/>
      <c r="I175" s="202"/>
      <c r="J175" s="21"/>
      <c r="K175" s="201"/>
      <c r="L175" s="201"/>
      <c r="M175" s="201"/>
      <c r="N175" s="181"/>
      <c r="O175" s="201"/>
      <c r="P175" s="160"/>
      <c r="Q175" s="179"/>
      <c r="R175" s="163"/>
      <c r="S175" s="46"/>
      <c r="T175" s="124"/>
      <c r="U175" s="84">
        <v>4.5</v>
      </c>
      <c r="V175" s="85">
        <v>5</v>
      </c>
      <c r="W175" s="84">
        <v>6.7</v>
      </c>
      <c r="X175" s="84">
        <v>80</v>
      </c>
      <c r="Y175" s="84">
        <f t="shared" si="80"/>
        <v>200</v>
      </c>
      <c r="Z175" s="84">
        <v>700</v>
      </c>
      <c r="AA175" s="124"/>
      <c r="AB175" s="41"/>
    </row>
    <row r="176" spans="1:28">
      <c r="A176" s="192"/>
      <c r="B176" s="155"/>
      <c r="C176" s="156"/>
      <c r="D176" s="164">
        <v>2274</v>
      </c>
      <c r="E176" s="164">
        <v>2192</v>
      </c>
      <c r="F176" s="203"/>
      <c r="G176" s="204"/>
      <c r="H176" s="19"/>
      <c r="I176" s="205"/>
      <c r="J176" s="19"/>
      <c r="K176" s="204"/>
      <c r="L176" s="204"/>
      <c r="M176" s="204"/>
      <c r="N176" s="183"/>
      <c r="O176" s="204"/>
      <c r="P176" s="166"/>
      <c r="Q176" s="109"/>
      <c r="R176" s="99"/>
      <c r="S176" s="46"/>
      <c r="T176" s="124"/>
      <c r="U176" s="84">
        <v>4.5</v>
      </c>
      <c r="V176" s="85">
        <v>5</v>
      </c>
      <c r="W176" s="84">
        <v>6.7</v>
      </c>
      <c r="X176" s="84">
        <v>80</v>
      </c>
      <c r="Y176" s="84">
        <f t="shared" si="80"/>
        <v>200</v>
      </c>
      <c r="Z176" s="84">
        <v>700</v>
      </c>
      <c r="AA176" s="124"/>
      <c r="AB176" s="41"/>
    </row>
    <row r="177" spans="1:28">
      <c r="A177" s="192"/>
      <c r="B177" s="151" t="s">
        <v>230</v>
      </c>
      <c r="C177" s="152" t="s">
        <v>183</v>
      </c>
      <c r="D177" s="152">
        <v>38672</v>
      </c>
      <c r="E177" s="152">
        <v>38448</v>
      </c>
      <c r="F177" s="88">
        <f>IF((D177&gt;E177),(D177-E177),(0))/1</f>
        <v>224</v>
      </c>
      <c r="G177" s="89">
        <f>IF((F177&gt;100),(100*U177), (F177*U177))</f>
        <v>450</v>
      </c>
      <c r="H177" s="17">
        <f>IF((F177&gt;100),(F177-100),(0))</f>
        <v>124</v>
      </c>
      <c r="I177" s="90">
        <f>IF((H177&gt;100),(100*V177),(H177*V177))</f>
        <v>500</v>
      </c>
      <c r="J177" s="17">
        <f>IF((H177&gt;100),(H177-100),(0))</f>
        <v>24</v>
      </c>
      <c r="K177" s="89">
        <f>IF((J177&gt;0),(J177*W177),(0))</f>
        <v>160.80000000000001</v>
      </c>
      <c r="L177" s="89">
        <f>(G177+I177+K177)*1</f>
        <v>1110.8</v>
      </c>
      <c r="M177" s="89">
        <f>L177</f>
        <v>1110.8</v>
      </c>
      <c r="N177" s="91">
        <f>IF((Y177&gt;0),Y177,130)*1</f>
        <v>200</v>
      </c>
      <c r="O177" s="89">
        <f>IF((F177&gt;0),0,(Y177))</f>
        <v>0</v>
      </c>
      <c r="P177" s="89">
        <v>0</v>
      </c>
      <c r="Q177" s="89">
        <f>IF((M177&gt;0),(M177+N177+P177),(Y177)+(P177))</f>
        <v>1310.8</v>
      </c>
      <c r="R177" s="97" t="s">
        <v>52</v>
      </c>
      <c r="S177" s="46"/>
      <c r="T177" s="124"/>
      <c r="U177" s="84">
        <v>4.5</v>
      </c>
      <c r="V177" s="85">
        <v>5</v>
      </c>
      <c r="W177" s="84">
        <v>6.7</v>
      </c>
      <c r="X177" s="84">
        <v>80</v>
      </c>
      <c r="Y177" s="84">
        <f>2.5*80</f>
        <v>200</v>
      </c>
      <c r="Z177" s="84">
        <v>700</v>
      </c>
      <c r="AA177" s="124"/>
      <c r="AB177" s="41"/>
    </row>
    <row r="178" spans="1:28">
      <c r="A178" s="192"/>
      <c r="B178" s="151" t="s">
        <v>184</v>
      </c>
      <c r="C178" s="152" t="s">
        <v>185</v>
      </c>
      <c r="D178" s="152">
        <v>2915</v>
      </c>
      <c r="E178" s="152">
        <v>2898</v>
      </c>
      <c r="F178" s="88">
        <f>IF((D178&gt;E178),(D178-E178),(0))/1</f>
        <v>17</v>
      </c>
      <c r="G178" s="89">
        <f t="shared" si="72"/>
        <v>76.5</v>
      </c>
      <c r="H178" s="17">
        <f t="shared" si="73"/>
        <v>0</v>
      </c>
      <c r="I178" s="90">
        <f t="shared" si="74"/>
        <v>0</v>
      </c>
      <c r="J178" s="17">
        <f t="shared" si="77"/>
        <v>0</v>
      </c>
      <c r="K178" s="89">
        <f t="shared" si="75"/>
        <v>0</v>
      </c>
      <c r="L178" s="89">
        <f>(G178+I178+K178)*1</f>
        <v>76.5</v>
      </c>
      <c r="M178" s="89">
        <f t="shared" si="78"/>
        <v>76.5</v>
      </c>
      <c r="N178" s="91">
        <f>IF((Y178&gt;0),Y178,130)*1</f>
        <v>200</v>
      </c>
      <c r="O178" s="89">
        <f t="shared" si="79"/>
        <v>0</v>
      </c>
      <c r="P178" s="89">
        <v>0</v>
      </c>
      <c r="Q178" s="89">
        <f>IF((M178&gt;0),(M178+N178+P178),(Y178)+(P178))</f>
        <v>276.5</v>
      </c>
      <c r="R178" s="97" t="s">
        <v>52</v>
      </c>
      <c r="S178" s="46"/>
      <c r="T178" s="124"/>
      <c r="U178" s="84">
        <v>4.5</v>
      </c>
      <c r="V178" s="85">
        <v>5</v>
      </c>
      <c r="W178" s="84">
        <v>6.7</v>
      </c>
      <c r="X178" s="84">
        <v>80</v>
      </c>
      <c r="Y178" s="84">
        <f t="shared" ref="Y178:Y182" si="92">2.5*80</f>
        <v>200</v>
      </c>
      <c r="Z178" s="84">
        <v>700</v>
      </c>
      <c r="AA178" s="124"/>
      <c r="AB178" s="41"/>
    </row>
    <row r="179" spans="1:28">
      <c r="A179" s="192"/>
      <c r="B179" s="151" t="s">
        <v>304</v>
      </c>
      <c r="C179" s="152" t="s">
        <v>186</v>
      </c>
      <c r="D179" s="152">
        <v>714</v>
      </c>
      <c r="E179" s="152">
        <v>542</v>
      </c>
      <c r="F179" s="88">
        <f t="shared" ref="F179:F180" si="93">IF((D179&gt;E179),(D179-E179),(0))/1</f>
        <v>172</v>
      </c>
      <c r="G179" s="89">
        <f t="shared" si="72"/>
        <v>450</v>
      </c>
      <c r="H179" s="17">
        <f t="shared" si="73"/>
        <v>72</v>
      </c>
      <c r="I179" s="90">
        <f t="shared" si="74"/>
        <v>360</v>
      </c>
      <c r="J179" s="17">
        <f t="shared" si="77"/>
        <v>0</v>
      </c>
      <c r="K179" s="89">
        <f t="shared" si="75"/>
        <v>0</v>
      </c>
      <c r="L179" s="89">
        <f t="shared" ref="L179:L180" si="94">(G179+I179+K179)*1</f>
        <v>810</v>
      </c>
      <c r="M179" s="89">
        <f t="shared" si="78"/>
        <v>810</v>
      </c>
      <c r="N179" s="91">
        <f t="shared" ref="N179:N182" si="95">IF((Y179&gt;0),Y179,130)*1</f>
        <v>200</v>
      </c>
      <c r="O179" s="89">
        <f t="shared" si="79"/>
        <v>0</v>
      </c>
      <c r="P179" s="89">
        <v>0</v>
      </c>
      <c r="Q179" s="89">
        <f t="shared" ref="Q179:Q182" si="96">IF((M179&gt;0),(M179+N179+P179),(Y179)+(P179))</f>
        <v>1010</v>
      </c>
      <c r="R179" s="97" t="s">
        <v>52</v>
      </c>
      <c r="S179" s="46"/>
      <c r="T179" s="124"/>
      <c r="U179" s="84">
        <v>4.5</v>
      </c>
      <c r="V179" s="85">
        <v>5</v>
      </c>
      <c r="W179" s="84">
        <v>6.7</v>
      </c>
      <c r="X179" s="84">
        <v>80</v>
      </c>
      <c r="Y179" s="84">
        <f t="shared" si="92"/>
        <v>200</v>
      </c>
      <c r="Z179" s="84">
        <v>700</v>
      </c>
      <c r="AA179" s="124"/>
      <c r="AB179" s="41"/>
    </row>
    <row r="180" spans="1:28">
      <c r="A180" s="192"/>
      <c r="B180" s="151" t="s">
        <v>215</v>
      </c>
      <c r="C180" s="152" t="s">
        <v>187</v>
      </c>
      <c r="D180" s="152">
        <v>3029</v>
      </c>
      <c r="E180" s="152">
        <v>3012</v>
      </c>
      <c r="F180" s="88">
        <f t="shared" si="93"/>
        <v>17</v>
      </c>
      <c r="G180" s="89">
        <f t="shared" si="72"/>
        <v>76.5</v>
      </c>
      <c r="H180" s="17">
        <f t="shared" si="73"/>
        <v>0</v>
      </c>
      <c r="I180" s="90">
        <f t="shared" si="74"/>
        <v>0</v>
      </c>
      <c r="J180" s="17">
        <f t="shared" si="77"/>
        <v>0</v>
      </c>
      <c r="K180" s="89">
        <f t="shared" si="75"/>
        <v>0</v>
      </c>
      <c r="L180" s="89">
        <f t="shared" si="94"/>
        <v>76.5</v>
      </c>
      <c r="M180" s="89">
        <f t="shared" si="78"/>
        <v>76.5</v>
      </c>
      <c r="N180" s="91">
        <f t="shared" si="95"/>
        <v>200</v>
      </c>
      <c r="O180" s="89">
        <f t="shared" si="79"/>
        <v>0</v>
      </c>
      <c r="P180" s="89">
        <v>0</v>
      </c>
      <c r="Q180" s="89">
        <f t="shared" si="96"/>
        <v>276.5</v>
      </c>
      <c r="R180" s="97" t="s">
        <v>52</v>
      </c>
      <c r="S180" s="46" t="s">
        <v>213</v>
      </c>
      <c r="T180" s="124"/>
      <c r="U180" s="84">
        <v>4.5</v>
      </c>
      <c r="V180" s="85">
        <v>5</v>
      </c>
      <c r="W180" s="84">
        <v>6.7</v>
      </c>
      <c r="X180" s="84">
        <v>80</v>
      </c>
      <c r="Y180" s="84">
        <f t="shared" si="92"/>
        <v>200</v>
      </c>
      <c r="Z180" s="84">
        <v>700</v>
      </c>
      <c r="AA180" s="124"/>
      <c r="AB180" s="41"/>
    </row>
    <row r="181" spans="1:28" ht="15" customHeight="1">
      <c r="A181" s="192"/>
      <c r="B181" s="148" t="s">
        <v>220</v>
      </c>
      <c r="C181" s="149" t="s">
        <v>188</v>
      </c>
      <c r="D181" s="150">
        <v>2056</v>
      </c>
      <c r="E181" s="150">
        <v>1957</v>
      </c>
      <c r="F181" s="129">
        <f>IF((D181&gt;E181),(D181-E181),(0))/1</f>
        <v>99</v>
      </c>
      <c r="G181" s="130">
        <f t="shared" si="72"/>
        <v>445.5</v>
      </c>
      <c r="H181" s="20">
        <f t="shared" si="73"/>
        <v>0</v>
      </c>
      <c r="I181" s="131">
        <f t="shared" si="74"/>
        <v>0</v>
      </c>
      <c r="J181" s="20">
        <f t="shared" si="77"/>
        <v>0</v>
      </c>
      <c r="K181" s="130">
        <f t="shared" si="75"/>
        <v>0</v>
      </c>
      <c r="L181" s="130">
        <f>(G181+I181+K181)*1</f>
        <v>445.5</v>
      </c>
      <c r="M181" s="130">
        <f t="shared" si="78"/>
        <v>445.5</v>
      </c>
      <c r="N181" s="132">
        <f t="shared" si="95"/>
        <v>200</v>
      </c>
      <c r="O181" s="130">
        <f t="shared" si="79"/>
        <v>0</v>
      </c>
      <c r="P181" s="130">
        <v>0</v>
      </c>
      <c r="Q181" s="130">
        <f t="shared" si="96"/>
        <v>645.5</v>
      </c>
      <c r="R181" s="97" t="s">
        <v>52</v>
      </c>
      <c r="S181" s="46"/>
      <c r="T181" s="124"/>
      <c r="U181" s="84">
        <v>4.5</v>
      </c>
      <c r="V181" s="85">
        <v>5</v>
      </c>
      <c r="W181" s="84">
        <v>6.7</v>
      </c>
      <c r="X181" s="84">
        <v>80</v>
      </c>
      <c r="Y181" s="84">
        <f t="shared" si="92"/>
        <v>200</v>
      </c>
      <c r="Z181" s="84">
        <v>700</v>
      </c>
      <c r="AA181" s="124"/>
      <c r="AB181" s="41"/>
    </row>
    <row r="182" spans="1:28">
      <c r="A182" s="192"/>
      <c r="B182" s="151" t="s">
        <v>229</v>
      </c>
      <c r="C182" s="152" t="s">
        <v>190</v>
      </c>
      <c r="D182" s="152">
        <v>28612</v>
      </c>
      <c r="E182" s="152">
        <v>28432</v>
      </c>
      <c r="F182" s="88">
        <f>IF((D182&gt;E182),(D182-E182),(0))/1</f>
        <v>180</v>
      </c>
      <c r="G182" s="89">
        <f t="shared" si="72"/>
        <v>450</v>
      </c>
      <c r="H182" s="17">
        <f t="shared" si="73"/>
        <v>80</v>
      </c>
      <c r="I182" s="90">
        <f t="shared" si="74"/>
        <v>400</v>
      </c>
      <c r="J182" s="17">
        <f t="shared" si="77"/>
        <v>0</v>
      </c>
      <c r="K182" s="89">
        <f t="shared" si="75"/>
        <v>0</v>
      </c>
      <c r="L182" s="89">
        <f>(G182+I182+K182)*1</f>
        <v>850</v>
      </c>
      <c r="M182" s="89">
        <f t="shared" si="78"/>
        <v>850</v>
      </c>
      <c r="N182" s="91">
        <f t="shared" si="95"/>
        <v>200</v>
      </c>
      <c r="O182" s="89">
        <f t="shared" si="79"/>
        <v>0</v>
      </c>
      <c r="P182" s="89">
        <v>0</v>
      </c>
      <c r="Q182" s="89">
        <f t="shared" si="96"/>
        <v>1050</v>
      </c>
      <c r="R182" s="97" t="s">
        <v>52</v>
      </c>
      <c r="S182" s="46"/>
      <c r="T182" s="124"/>
      <c r="U182" s="84">
        <v>4.5</v>
      </c>
      <c r="V182" s="85">
        <v>5</v>
      </c>
      <c r="W182" s="84">
        <v>6.7</v>
      </c>
      <c r="X182" s="84">
        <v>80</v>
      </c>
      <c r="Y182" s="84">
        <f t="shared" si="92"/>
        <v>200</v>
      </c>
      <c r="Z182" s="84">
        <v>700</v>
      </c>
      <c r="AA182" s="124"/>
      <c r="AB182" s="41"/>
    </row>
    <row r="183" spans="1:28">
      <c r="A183" s="206"/>
      <c r="B183" s="207"/>
      <c r="C183" s="208"/>
      <c r="D183" s="208"/>
      <c r="E183" s="208"/>
      <c r="F183" s="142"/>
      <c r="G183" s="143"/>
      <c r="H183" s="12"/>
      <c r="I183" s="144"/>
      <c r="J183" s="12"/>
      <c r="K183" s="143"/>
      <c r="L183" s="143"/>
      <c r="M183" s="143"/>
      <c r="N183" s="145"/>
      <c r="O183" s="143"/>
      <c r="P183" s="143"/>
      <c r="Q183" s="143"/>
      <c r="R183" s="146"/>
      <c r="S183" s="46"/>
      <c r="T183" s="124"/>
      <c r="U183" s="84"/>
      <c r="V183" s="85"/>
      <c r="W183" s="84"/>
      <c r="X183" s="84"/>
      <c r="Y183" s="84"/>
      <c r="Z183" s="84"/>
      <c r="AA183" s="124"/>
      <c r="AB183" s="41"/>
    </row>
    <row r="184" spans="1:28">
      <c r="A184" s="206"/>
      <c r="B184" s="207"/>
      <c r="C184" s="209"/>
      <c r="D184" s="209"/>
      <c r="E184" s="209"/>
      <c r="F184" s="142"/>
      <c r="G184" s="143"/>
      <c r="H184" s="12"/>
      <c r="I184" s="144"/>
      <c r="J184" s="12"/>
      <c r="K184" s="143"/>
      <c r="L184" s="143"/>
      <c r="M184" s="143"/>
      <c r="N184" s="145"/>
      <c r="O184" s="143"/>
      <c r="P184" s="143"/>
      <c r="Q184" s="143"/>
      <c r="R184" s="146"/>
      <c r="S184" s="46"/>
      <c r="T184" s="124"/>
      <c r="U184" s="84"/>
      <c r="V184" s="85"/>
      <c r="W184" s="84"/>
      <c r="X184" s="84"/>
      <c r="Y184" s="84"/>
      <c r="Z184" s="84"/>
      <c r="AA184" s="124"/>
      <c r="AB184" s="41"/>
    </row>
    <row r="185" spans="1:28">
      <c r="A185" s="206"/>
      <c r="B185" s="207"/>
      <c r="C185" s="209"/>
      <c r="D185" s="209"/>
      <c r="E185" s="209"/>
      <c r="F185" s="142"/>
      <c r="G185" s="143"/>
      <c r="H185" s="12"/>
      <c r="I185" s="144"/>
      <c r="J185" s="12"/>
      <c r="K185" s="143"/>
      <c r="L185" s="143"/>
      <c r="M185" s="143"/>
      <c r="N185" s="145"/>
      <c r="O185" s="143"/>
      <c r="P185" s="143"/>
      <c r="Q185" s="143"/>
      <c r="R185" s="146"/>
      <c r="S185" s="46"/>
      <c r="T185" s="124"/>
      <c r="U185" s="84"/>
      <c r="V185" s="85"/>
      <c r="W185" s="84"/>
      <c r="X185" s="84"/>
      <c r="Y185" s="84"/>
      <c r="Z185" s="84"/>
      <c r="AA185" s="124"/>
      <c r="AB185" s="41"/>
    </row>
    <row r="186" spans="1:28">
      <c r="A186" s="206"/>
      <c r="B186" s="207"/>
      <c r="C186" s="209"/>
      <c r="D186" s="209"/>
      <c r="E186" s="209"/>
      <c r="F186" s="142"/>
      <c r="G186" s="143"/>
      <c r="H186" s="12"/>
      <c r="I186" s="144"/>
      <c r="J186" s="12"/>
      <c r="K186" s="143"/>
      <c r="L186" s="143"/>
      <c r="M186" s="143"/>
      <c r="N186" s="145"/>
      <c r="O186" s="143"/>
      <c r="P186" s="143"/>
      <c r="Q186" s="143"/>
      <c r="R186" s="146"/>
      <c r="S186" s="46"/>
      <c r="T186" s="124"/>
      <c r="U186" s="84"/>
      <c r="V186" s="85"/>
      <c r="W186" s="84"/>
      <c r="X186" s="84"/>
      <c r="Y186" s="84"/>
      <c r="Z186" s="84"/>
      <c r="AA186" s="124"/>
      <c r="AB186" s="41"/>
    </row>
    <row r="187" spans="1:28">
      <c r="A187" s="206"/>
      <c r="B187" s="207"/>
      <c r="C187" s="209"/>
      <c r="D187" s="209"/>
      <c r="E187" s="209"/>
      <c r="F187" s="142"/>
      <c r="G187" s="143"/>
      <c r="H187" s="12"/>
      <c r="I187" s="144"/>
      <c r="J187" s="12"/>
      <c r="K187" s="143"/>
      <c r="L187" s="143"/>
      <c r="M187" s="143"/>
      <c r="N187" s="145"/>
      <c r="O187" s="143"/>
      <c r="P187" s="143"/>
      <c r="Q187" s="143"/>
      <c r="R187" s="146"/>
      <c r="S187" s="46"/>
      <c r="T187" s="124"/>
      <c r="U187" s="84"/>
      <c r="V187" s="85"/>
      <c r="W187" s="84"/>
      <c r="X187" s="84"/>
      <c r="Y187" s="84"/>
      <c r="Z187" s="84"/>
      <c r="AA187" s="124"/>
      <c r="AB187" s="41"/>
    </row>
    <row r="188" spans="1:28">
      <c r="A188" s="206"/>
      <c r="B188" s="207"/>
      <c r="C188" s="209"/>
      <c r="D188" s="209"/>
      <c r="E188" s="209"/>
      <c r="F188" s="142"/>
      <c r="G188" s="143"/>
      <c r="H188" s="12"/>
      <c r="I188" s="144"/>
      <c r="J188" s="12"/>
      <c r="K188" s="143"/>
      <c r="L188" s="143"/>
      <c r="M188" s="143"/>
      <c r="N188" s="145"/>
      <c r="O188" s="143"/>
      <c r="P188" s="143"/>
      <c r="Q188" s="143"/>
      <c r="R188" s="146"/>
      <c r="S188" s="46"/>
      <c r="T188" s="124"/>
      <c r="U188" s="84"/>
      <c r="V188" s="85"/>
      <c r="W188" s="84"/>
      <c r="X188" s="84"/>
      <c r="Y188" s="84"/>
      <c r="Z188" s="84"/>
      <c r="AA188" s="124"/>
      <c r="AB188" s="41"/>
    </row>
    <row r="189" spans="1:28">
      <c r="A189" s="206"/>
      <c r="B189" s="207"/>
      <c r="C189" s="209"/>
      <c r="D189" s="209"/>
      <c r="E189" s="209"/>
      <c r="F189" s="142"/>
      <c r="G189" s="143"/>
      <c r="H189" s="12"/>
      <c r="I189" s="144"/>
      <c r="J189" s="12"/>
      <c r="K189" s="143"/>
      <c r="L189" s="143"/>
      <c r="M189" s="143"/>
      <c r="N189" s="145"/>
      <c r="O189" s="143"/>
      <c r="P189" s="143"/>
      <c r="Q189" s="143"/>
      <c r="R189" s="146"/>
      <c r="S189" s="46"/>
      <c r="T189" s="124"/>
      <c r="U189" s="84"/>
      <c r="V189" s="85"/>
      <c r="W189" s="84"/>
      <c r="X189" s="84"/>
      <c r="Y189" s="84"/>
      <c r="Z189" s="84"/>
      <c r="AA189" s="124"/>
      <c r="AB189" s="41"/>
    </row>
    <row r="190" spans="1:28">
      <c r="A190" s="41"/>
      <c r="B190" s="41"/>
      <c r="C190" s="41"/>
      <c r="D190" s="46"/>
      <c r="E190" s="141"/>
      <c r="F190" s="142"/>
      <c r="G190" s="143"/>
      <c r="H190" s="12"/>
      <c r="I190" s="144"/>
      <c r="J190" s="12"/>
      <c r="K190" s="143"/>
      <c r="L190" s="143"/>
      <c r="M190" s="143"/>
      <c r="N190" s="145"/>
      <c r="O190" s="143"/>
      <c r="P190" s="143"/>
      <c r="Q190" s="143"/>
      <c r="R190" s="146"/>
      <c r="S190" s="46"/>
      <c r="T190" s="124"/>
      <c r="U190" s="84"/>
      <c r="V190" s="85"/>
      <c r="W190" s="84"/>
      <c r="X190" s="84"/>
      <c r="Y190" s="84"/>
      <c r="Z190" s="84"/>
      <c r="AA190" s="124"/>
      <c r="AB190" s="41"/>
    </row>
    <row r="191" spans="1:28" ht="15" customHeight="1">
      <c r="A191" s="125" t="s">
        <v>245</v>
      </c>
      <c r="B191" s="95" t="s">
        <v>248</v>
      </c>
      <c r="C191" s="88" t="s">
        <v>246</v>
      </c>
      <c r="D191" s="96">
        <v>85712</v>
      </c>
      <c r="E191" s="96">
        <v>85041</v>
      </c>
      <c r="F191" s="88">
        <f>IF((D191&gt;E191),(D191-E191),(0))/1</f>
        <v>671</v>
      </c>
      <c r="G191" s="89">
        <f t="shared" ref="G191" si="97">IF((F191&gt;100),(100*U191), (F191*U191))</f>
        <v>450</v>
      </c>
      <c r="H191" s="17">
        <f t="shared" ref="H191" si="98">IF((F191&gt;100),(F191-100),(0))</f>
        <v>571</v>
      </c>
      <c r="I191" s="90">
        <f t="shared" ref="I191" si="99">IF((H191&gt;100),(100*V191),(H191*V191))</f>
        <v>500</v>
      </c>
      <c r="J191" s="17">
        <f t="shared" ref="J191" si="100">IF((H191&gt;100),(H191-100),(0))</f>
        <v>471</v>
      </c>
      <c r="K191" s="89">
        <f t="shared" ref="K191" si="101">IF((J191&gt;0),(J191*W191),(0))</f>
        <v>3155.7000000000003</v>
      </c>
      <c r="L191" s="89">
        <f>(G191+I191+K191)*1</f>
        <v>4105.7000000000007</v>
      </c>
      <c r="M191" s="89">
        <f t="shared" ref="M191" si="102">L191*50%</f>
        <v>2052.8500000000004</v>
      </c>
      <c r="N191" s="91">
        <f>IF((Y191&gt;0),Y191,130)*50%</f>
        <v>100</v>
      </c>
      <c r="O191" s="89">
        <f t="shared" ref="O191" si="103">IF((F191&gt;0),0,(Y191))</f>
        <v>0</v>
      </c>
      <c r="P191" s="89">
        <v>0</v>
      </c>
      <c r="Q191" s="89">
        <f>IF((M191&gt;0),(M191+N191+P191),(Y191)+(P191))</f>
        <v>2152.8500000000004</v>
      </c>
      <c r="R191" s="97" t="s">
        <v>52</v>
      </c>
      <c r="S191" s="46"/>
      <c r="T191" s="124"/>
      <c r="U191" s="84">
        <v>4.5</v>
      </c>
      <c r="V191" s="85">
        <v>5</v>
      </c>
      <c r="W191" s="84">
        <v>6.7</v>
      </c>
      <c r="X191" s="84">
        <v>80</v>
      </c>
      <c r="Y191" s="84">
        <f>2.5*80</f>
        <v>200</v>
      </c>
      <c r="Z191" s="84">
        <v>700</v>
      </c>
      <c r="AA191" s="124"/>
      <c r="AB191" s="41"/>
    </row>
    <row r="192" spans="1:28">
      <c r="A192" s="210"/>
      <c r="B192" s="95" t="s">
        <v>279</v>
      </c>
      <c r="C192" s="88" t="s">
        <v>247</v>
      </c>
      <c r="D192" s="88">
        <v>28074</v>
      </c>
      <c r="E192" s="88">
        <v>27941</v>
      </c>
      <c r="F192" s="88">
        <f>IF((D192&gt;E192),(D192-E192),(0))/1</f>
        <v>133</v>
      </c>
      <c r="G192" s="89">
        <f t="shared" ref="G192:G212" si="104">IF((F192&gt;100),(100*U192), (F192*U192))</f>
        <v>450</v>
      </c>
      <c r="H192" s="17">
        <f t="shared" ref="H192:H212" si="105">IF((F192&gt;100),(F192-100),(0))</f>
        <v>33</v>
      </c>
      <c r="I192" s="90">
        <f t="shared" ref="I192:I212" si="106">IF((H192&gt;100),(100*V192),(H192*V192))</f>
        <v>165</v>
      </c>
      <c r="J192" s="17">
        <f t="shared" ref="J192:J212" si="107">IF((H192&gt;100),(H192-100),(0))</f>
        <v>0</v>
      </c>
      <c r="K192" s="89">
        <f t="shared" ref="K192:K212" si="108">IF((J192&gt;0),(J192*W192),(0))</f>
        <v>0</v>
      </c>
      <c r="L192" s="89">
        <f>(G192+I192+K192)*1</f>
        <v>615</v>
      </c>
      <c r="M192" s="89">
        <f t="shared" ref="M192:M212" si="109">L192*50%</f>
        <v>307.5</v>
      </c>
      <c r="N192" s="91">
        <f>IF((Y192&gt;0),Y192,130)*50%</f>
        <v>100</v>
      </c>
      <c r="O192" s="89">
        <f t="shared" ref="O192:O212" si="110">IF((F192&gt;0),0,(Y192))</f>
        <v>0</v>
      </c>
      <c r="P192" s="89">
        <v>0</v>
      </c>
      <c r="Q192" s="89">
        <f>IF((M192&gt;0),(M192+N192+P192),(Y192)+(P192))</f>
        <v>407.5</v>
      </c>
      <c r="R192" s="211" t="s">
        <v>52</v>
      </c>
      <c r="S192" s="46"/>
      <c r="T192" s="124"/>
      <c r="U192" s="84">
        <v>4.5</v>
      </c>
      <c r="V192" s="85">
        <v>5</v>
      </c>
      <c r="W192" s="84">
        <v>6.7</v>
      </c>
      <c r="X192" s="84">
        <v>80</v>
      </c>
      <c r="Y192" s="84">
        <f t="shared" ref="Y192:Y212" si="111">2.5*80</f>
        <v>200</v>
      </c>
      <c r="Z192" s="84">
        <v>700</v>
      </c>
      <c r="AA192" s="124"/>
      <c r="AB192" s="41"/>
    </row>
    <row r="193" spans="1:28">
      <c r="A193" s="210"/>
      <c r="B193" s="95" t="s">
        <v>102</v>
      </c>
      <c r="C193" s="88" t="s">
        <v>249</v>
      </c>
      <c r="D193" s="212"/>
      <c r="E193" s="212"/>
      <c r="F193" s="101">
        <f>IF((D193&gt;E193),(D193-E193),(0))/1</f>
        <v>0</v>
      </c>
      <c r="G193" s="92">
        <f t="shared" si="104"/>
        <v>0</v>
      </c>
      <c r="H193" s="18">
        <f t="shared" si="105"/>
        <v>0</v>
      </c>
      <c r="I193" s="102">
        <f t="shared" si="106"/>
        <v>0</v>
      </c>
      <c r="J193" s="18">
        <f t="shared" si="107"/>
        <v>0</v>
      </c>
      <c r="K193" s="92">
        <f t="shared" si="108"/>
        <v>0</v>
      </c>
      <c r="L193" s="92">
        <f>(G193+I193+K193)*1</f>
        <v>0</v>
      </c>
      <c r="M193" s="92">
        <f t="shared" si="109"/>
        <v>0</v>
      </c>
      <c r="N193" s="103">
        <f>IF((Y193&gt;0),Y193,130)*50%</f>
        <v>100</v>
      </c>
      <c r="O193" s="92">
        <f t="shared" si="110"/>
        <v>200</v>
      </c>
      <c r="P193" s="92">
        <v>0</v>
      </c>
      <c r="Q193" s="92">
        <f>IF((M193&gt;0),(M193+N193+P193),(Y193)+(P193))</f>
        <v>200</v>
      </c>
      <c r="R193" s="97" t="s">
        <v>52</v>
      </c>
      <c r="S193" s="46"/>
      <c r="T193" s="124"/>
      <c r="U193" s="84">
        <v>4.5</v>
      </c>
      <c r="V193" s="85">
        <v>5</v>
      </c>
      <c r="W193" s="84">
        <v>6.7</v>
      </c>
      <c r="X193" s="84">
        <v>80</v>
      </c>
      <c r="Y193" s="84">
        <f t="shared" si="111"/>
        <v>200</v>
      </c>
      <c r="Z193" s="84">
        <v>700</v>
      </c>
      <c r="AA193" s="124"/>
      <c r="AB193" s="41"/>
    </row>
    <row r="194" spans="1:28">
      <c r="A194" s="210"/>
      <c r="B194" s="95" t="s">
        <v>102</v>
      </c>
      <c r="C194" s="88" t="s">
        <v>250</v>
      </c>
      <c r="D194" s="101"/>
      <c r="E194" s="101"/>
      <c r="F194" s="88"/>
      <c r="G194" s="92"/>
      <c r="H194" s="18"/>
      <c r="I194" s="102"/>
      <c r="J194" s="18"/>
      <c r="K194" s="92"/>
      <c r="L194" s="89"/>
      <c r="M194" s="92"/>
      <c r="N194" s="91"/>
      <c r="O194" s="92"/>
      <c r="P194" s="92">
        <v>0</v>
      </c>
      <c r="Q194" s="92">
        <f>IF((M194&gt;0),(M194+N194+P194),(Y194)+(P194))</f>
        <v>200</v>
      </c>
      <c r="R194" s="97" t="s">
        <v>52</v>
      </c>
      <c r="S194" s="46"/>
      <c r="T194" s="124"/>
      <c r="U194" s="84">
        <v>4.5</v>
      </c>
      <c r="V194" s="85">
        <v>5</v>
      </c>
      <c r="W194" s="84">
        <v>6.7</v>
      </c>
      <c r="X194" s="84">
        <v>80</v>
      </c>
      <c r="Y194" s="84">
        <f t="shared" si="111"/>
        <v>200</v>
      </c>
      <c r="Z194" s="84">
        <v>700</v>
      </c>
      <c r="AA194" s="124"/>
      <c r="AB194" s="41"/>
    </row>
    <row r="195" spans="1:28">
      <c r="A195" s="210"/>
      <c r="B195" s="95" t="s">
        <v>276</v>
      </c>
      <c r="C195" s="88" t="s">
        <v>251</v>
      </c>
      <c r="D195" s="88">
        <v>36801</v>
      </c>
      <c r="E195" s="88">
        <v>36753</v>
      </c>
      <c r="F195" s="88">
        <f t="shared" ref="F195:F212" si="112">IF((D195&gt;E195),(D195-E195),(0))/1</f>
        <v>48</v>
      </c>
      <c r="G195" s="89">
        <f t="shared" si="104"/>
        <v>216</v>
      </c>
      <c r="H195" s="17">
        <f t="shared" si="105"/>
        <v>0</v>
      </c>
      <c r="I195" s="90">
        <f t="shared" si="106"/>
        <v>0</v>
      </c>
      <c r="J195" s="17">
        <f t="shared" si="107"/>
        <v>0</v>
      </c>
      <c r="K195" s="89">
        <f t="shared" si="108"/>
        <v>0</v>
      </c>
      <c r="L195" s="89">
        <f t="shared" ref="L195:L212" si="113">(G195+I195+K195)*1</f>
        <v>216</v>
      </c>
      <c r="M195" s="89">
        <f t="shared" si="109"/>
        <v>108</v>
      </c>
      <c r="N195" s="91">
        <f t="shared" ref="N195:N212" si="114">IF((Y195&gt;0),Y195,130)*50%</f>
        <v>100</v>
      </c>
      <c r="O195" s="89">
        <f t="shared" si="110"/>
        <v>0</v>
      </c>
      <c r="P195" s="89">
        <v>0</v>
      </c>
      <c r="Q195" s="89">
        <f t="shared" ref="Q195:Q212" si="115">IF((M195&gt;0),(M195+N195+P195),(Y195)+(P195))</f>
        <v>208</v>
      </c>
      <c r="R195" s="97" t="s">
        <v>52</v>
      </c>
      <c r="S195" s="46"/>
      <c r="T195" s="124"/>
      <c r="U195" s="84">
        <v>4.5</v>
      </c>
      <c r="V195" s="85">
        <v>5</v>
      </c>
      <c r="W195" s="84">
        <v>6.7</v>
      </c>
      <c r="X195" s="84">
        <v>80</v>
      </c>
      <c r="Y195" s="84">
        <f t="shared" si="111"/>
        <v>200</v>
      </c>
      <c r="Z195" s="84">
        <v>700</v>
      </c>
      <c r="AA195" s="124"/>
      <c r="AB195" s="41"/>
    </row>
    <row r="196" spans="1:28">
      <c r="A196" s="210"/>
      <c r="B196" s="95" t="s">
        <v>280</v>
      </c>
      <c r="C196" s="88" t="s">
        <v>252</v>
      </c>
      <c r="D196" s="88">
        <v>21255</v>
      </c>
      <c r="E196" s="88">
        <v>21210</v>
      </c>
      <c r="F196" s="88">
        <f>IF((D196&gt;E196),(D196-E196),(0))/1</f>
        <v>45</v>
      </c>
      <c r="G196" s="89">
        <f t="shared" ref="G196" si="116">IF((F196&gt;100),(100*U196), (F196*U196))</f>
        <v>202.5</v>
      </c>
      <c r="H196" s="17">
        <f t="shared" ref="H196" si="117">IF((F196&gt;100),(F196-100),(0))</f>
        <v>0</v>
      </c>
      <c r="I196" s="90">
        <f t="shared" ref="I196" si="118">IF((H196&gt;100),(100*V196),(H196*V196))</f>
        <v>0</v>
      </c>
      <c r="J196" s="17">
        <f t="shared" ref="J196" si="119">IF((H196&gt;100),(H196-100),(0))</f>
        <v>0</v>
      </c>
      <c r="K196" s="89">
        <f t="shared" ref="K196" si="120">IF((J196&gt;0),(J196*W196),(0))</f>
        <v>0</v>
      </c>
      <c r="L196" s="89">
        <f>(G196+I196+K196)*1</f>
        <v>202.5</v>
      </c>
      <c r="M196" s="89">
        <f t="shared" ref="M196" si="121">L196*50%</f>
        <v>101.25</v>
      </c>
      <c r="N196" s="91">
        <f t="shared" ref="N196" si="122">IF((Y196&gt;0),Y196,130)*50%</f>
        <v>100</v>
      </c>
      <c r="O196" s="89">
        <f t="shared" ref="O196" si="123">IF((F196&gt;0),0,(Y196))</f>
        <v>0</v>
      </c>
      <c r="P196" s="89">
        <v>0</v>
      </c>
      <c r="Q196" s="89">
        <f t="shared" ref="Q196" si="124">IF((M196&gt;0),(M196+N196+P196),(Y196)+(P196))</f>
        <v>201.25</v>
      </c>
      <c r="R196" s="97" t="s">
        <v>52</v>
      </c>
      <c r="S196" s="46"/>
      <c r="T196" s="124"/>
      <c r="U196" s="84">
        <v>4.5</v>
      </c>
      <c r="V196" s="85">
        <v>5</v>
      </c>
      <c r="W196" s="84">
        <v>6.7</v>
      </c>
      <c r="X196" s="84">
        <v>80</v>
      </c>
      <c r="Y196" s="84">
        <f t="shared" si="111"/>
        <v>200</v>
      </c>
      <c r="Z196" s="84">
        <v>700</v>
      </c>
      <c r="AA196" s="124"/>
      <c r="AB196" s="41"/>
    </row>
    <row r="197" spans="1:28">
      <c r="A197" s="210"/>
      <c r="B197" s="213" t="s">
        <v>253</v>
      </c>
      <c r="C197" s="214" t="s">
        <v>254</v>
      </c>
      <c r="D197" s="96">
        <v>33414</v>
      </c>
      <c r="E197" s="96">
        <v>33115</v>
      </c>
      <c r="F197" s="88">
        <f>IF((D197&gt;E197),(D197-E197),(0))/1</f>
        <v>299</v>
      </c>
      <c r="G197" s="89">
        <f t="shared" si="104"/>
        <v>450</v>
      </c>
      <c r="H197" s="17">
        <f t="shared" si="105"/>
        <v>199</v>
      </c>
      <c r="I197" s="90">
        <f t="shared" si="106"/>
        <v>500</v>
      </c>
      <c r="J197" s="17">
        <f t="shared" si="107"/>
        <v>99</v>
      </c>
      <c r="K197" s="89">
        <f t="shared" si="108"/>
        <v>663.30000000000007</v>
      </c>
      <c r="L197" s="89">
        <f>(G197+I197+K197)*1</f>
        <v>1613.3000000000002</v>
      </c>
      <c r="M197" s="89">
        <f t="shared" si="109"/>
        <v>806.65000000000009</v>
      </c>
      <c r="N197" s="91">
        <f t="shared" si="114"/>
        <v>100</v>
      </c>
      <c r="O197" s="89">
        <f t="shared" si="110"/>
        <v>0</v>
      </c>
      <c r="P197" s="89">
        <v>0</v>
      </c>
      <c r="Q197" s="89">
        <f t="shared" si="115"/>
        <v>906.65000000000009</v>
      </c>
      <c r="R197" s="97" t="s">
        <v>52</v>
      </c>
      <c r="S197" s="46"/>
      <c r="T197" s="124"/>
      <c r="U197" s="84">
        <v>4.5</v>
      </c>
      <c r="V197" s="85">
        <v>5</v>
      </c>
      <c r="W197" s="84">
        <v>6.7</v>
      </c>
      <c r="X197" s="84">
        <v>80</v>
      </c>
      <c r="Y197" s="84">
        <f t="shared" si="111"/>
        <v>200</v>
      </c>
      <c r="Z197" s="84">
        <v>700</v>
      </c>
      <c r="AA197" s="124"/>
      <c r="AB197" s="41"/>
    </row>
    <row r="198" spans="1:28">
      <c r="A198" s="210"/>
      <c r="B198" s="95" t="s">
        <v>255</v>
      </c>
      <c r="C198" s="88" t="s">
        <v>256</v>
      </c>
      <c r="D198" s="96">
        <v>11689</v>
      </c>
      <c r="E198" s="96">
        <v>11501</v>
      </c>
      <c r="F198" s="88">
        <f>IF((D198&gt;E198),(D198-E198),(0))/1</f>
        <v>188</v>
      </c>
      <c r="G198" s="89">
        <f t="shared" si="104"/>
        <v>450</v>
      </c>
      <c r="H198" s="17">
        <f t="shared" si="105"/>
        <v>88</v>
      </c>
      <c r="I198" s="90">
        <f t="shared" si="106"/>
        <v>440</v>
      </c>
      <c r="J198" s="17">
        <f t="shared" si="107"/>
        <v>0</v>
      </c>
      <c r="K198" s="89">
        <f t="shared" si="108"/>
        <v>0</v>
      </c>
      <c r="L198" s="89">
        <f>(G198+I198+K198)*1</f>
        <v>890</v>
      </c>
      <c r="M198" s="89">
        <f t="shared" si="109"/>
        <v>445</v>
      </c>
      <c r="N198" s="91">
        <f t="shared" si="114"/>
        <v>100</v>
      </c>
      <c r="O198" s="89">
        <f t="shared" si="110"/>
        <v>0</v>
      </c>
      <c r="P198" s="89">
        <v>0</v>
      </c>
      <c r="Q198" s="89">
        <f t="shared" si="115"/>
        <v>545</v>
      </c>
      <c r="R198" s="97" t="s">
        <v>52</v>
      </c>
      <c r="S198" s="46"/>
      <c r="T198" s="124"/>
      <c r="U198" s="84">
        <v>4.5</v>
      </c>
      <c r="V198" s="85">
        <v>5</v>
      </c>
      <c r="W198" s="84">
        <v>6.7</v>
      </c>
      <c r="X198" s="84">
        <v>80</v>
      </c>
      <c r="Y198" s="84">
        <f t="shared" si="111"/>
        <v>200</v>
      </c>
      <c r="Z198" s="84">
        <v>700</v>
      </c>
      <c r="AA198" s="124"/>
      <c r="AB198" s="41"/>
    </row>
    <row r="199" spans="1:28">
      <c r="A199" s="210"/>
      <c r="B199" s="95" t="s">
        <v>275</v>
      </c>
      <c r="C199" s="88" t="s">
        <v>257</v>
      </c>
      <c r="D199" s="88">
        <v>54758</v>
      </c>
      <c r="E199" s="88">
        <v>54264</v>
      </c>
      <c r="F199" s="88">
        <f>IF((D199&gt;E199),(D199-E199),(0))/1</f>
        <v>494</v>
      </c>
      <c r="G199" s="89">
        <f t="shared" si="104"/>
        <v>450</v>
      </c>
      <c r="H199" s="17">
        <f t="shared" si="105"/>
        <v>394</v>
      </c>
      <c r="I199" s="90">
        <f t="shared" si="106"/>
        <v>500</v>
      </c>
      <c r="J199" s="17">
        <f t="shared" si="107"/>
        <v>294</v>
      </c>
      <c r="K199" s="89">
        <f t="shared" si="108"/>
        <v>1969.8</v>
      </c>
      <c r="L199" s="89">
        <f>(G199+I199+K199)*1</f>
        <v>2919.8</v>
      </c>
      <c r="M199" s="89">
        <f t="shared" si="109"/>
        <v>1459.9</v>
      </c>
      <c r="N199" s="91">
        <f t="shared" si="114"/>
        <v>100</v>
      </c>
      <c r="O199" s="89">
        <f t="shared" si="110"/>
        <v>0</v>
      </c>
      <c r="P199" s="89">
        <v>0</v>
      </c>
      <c r="Q199" s="89">
        <f t="shared" si="115"/>
        <v>1559.9</v>
      </c>
      <c r="R199" s="97" t="s">
        <v>52</v>
      </c>
      <c r="S199" s="46"/>
      <c r="T199" s="124"/>
      <c r="U199" s="84">
        <v>4.5</v>
      </c>
      <c r="V199" s="85">
        <v>5</v>
      </c>
      <c r="W199" s="84">
        <v>6.7</v>
      </c>
      <c r="X199" s="84">
        <v>80</v>
      </c>
      <c r="Y199" s="84">
        <f t="shared" si="111"/>
        <v>200</v>
      </c>
      <c r="Z199" s="84">
        <v>700</v>
      </c>
      <c r="AA199" s="124"/>
      <c r="AB199" s="41"/>
    </row>
    <row r="200" spans="1:28">
      <c r="A200" s="210"/>
      <c r="B200" s="215" t="s">
        <v>258</v>
      </c>
      <c r="C200" s="88" t="s">
        <v>259</v>
      </c>
      <c r="D200" s="88">
        <v>69628</v>
      </c>
      <c r="E200" s="88">
        <v>69123</v>
      </c>
      <c r="F200" s="88">
        <f>IF((D200&gt;E200),(D200-E200),(0))/1</f>
        <v>505</v>
      </c>
      <c r="G200" s="89">
        <f t="shared" si="104"/>
        <v>450</v>
      </c>
      <c r="H200" s="17">
        <f t="shared" si="105"/>
        <v>405</v>
      </c>
      <c r="I200" s="90">
        <f t="shared" si="106"/>
        <v>500</v>
      </c>
      <c r="J200" s="17">
        <f t="shared" si="107"/>
        <v>305</v>
      </c>
      <c r="K200" s="89">
        <f t="shared" si="108"/>
        <v>2043.5</v>
      </c>
      <c r="L200" s="89">
        <f>(G200+I200+K200)*1</f>
        <v>2993.5</v>
      </c>
      <c r="M200" s="89">
        <f t="shared" si="109"/>
        <v>1496.75</v>
      </c>
      <c r="N200" s="91">
        <f t="shared" si="114"/>
        <v>100</v>
      </c>
      <c r="O200" s="89">
        <f t="shared" si="110"/>
        <v>0</v>
      </c>
      <c r="P200" s="89">
        <v>0</v>
      </c>
      <c r="Q200" s="89">
        <f t="shared" si="115"/>
        <v>1596.75</v>
      </c>
      <c r="R200" s="97" t="s">
        <v>52</v>
      </c>
      <c r="S200" s="46"/>
      <c r="T200" s="124"/>
      <c r="U200" s="84">
        <v>4.5</v>
      </c>
      <c r="V200" s="85">
        <v>5</v>
      </c>
      <c r="W200" s="84">
        <v>6.7</v>
      </c>
      <c r="X200" s="84">
        <v>80</v>
      </c>
      <c r="Y200" s="84">
        <f t="shared" si="111"/>
        <v>200</v>
      </c>
      <c r="Z200" s="84">
        <v>700</v>
      </c>
      <c r="AA200" s="124"/>
      <c r="AB200" s="41"/>
    </row>
    <row r="201" spans="1:28" ht="15.75" customHeight="1">
      <c r="A201" s="210"/>
      <c r="B201" s="215" t="s">
        <v>258</v>
      </c>
      <c r="C201" s="88" t="s">
        <v>260</v>
      </c>
      <c r="D201" s="88"/>
      <c r="E201" s="88"/>
      <c r="F201" s="101">
        <f t="shared" si="112"/>
        <v>0</v>
      </c>
      <c r="G201" s="92"/>
      <c r="H201" s="18"/>
      <c r="I201" s="102"/>
      <c r="J201" s="18"/>
      <c r="K201" s="92"/>
      <c r="L201" s="92">
        <f t="shared" si="113"/>
        <v>0</v>
      </c>
      <c r="M201" s="92">
        <f t="shared" si="109"/>
        <v>0</v>
      </c>
      <c r="N201" s="103">
        <f t="shared" si="114"/>
        <v>100</v>
      </c>
      <c r="O201" s="92">
        <f t="shared" si="110"/>
        <v>200</v>
      </c>
      <c r="P201" s="92">
        <v>0</v>
      </c>
      <c r="Q201" s="92">
        <f t="shared" si="115"/>
        <v>200</v>
      </c>
      <c r="R201" s="97" t="s">
        <v>52</v>
      </c>
      <c r="S201" s="46"/>
      <c r="T201" s="124"/>
      <c r="U201" s="84">
        <v>4.5</v>
      </c>
      <c r="V201" s="85">
        <v>5</v>
      </c>
      <c r="W201" s="84">
        <v>6.7</v>
      </c>
      <c r="X201" s="84">
        <v>80</v>
      </c>
      <c r="Y201" s="84">
        <f t="shared" si="111"/>
        <v>200</v>
      </c>
      <c r="Z201" s="84">
        <v>700</v>
      </c>
      <c r="AA201" s="124"/>
      <c r="AB201" s="41"/>
    </row>
    <row r="202" spans="1:28">
      <c r="A202" s="210"/>
      <c r="B202" s="95" t="s">
        <v>281</v>
      </c>
      <c r="C202" s="88" t="s">
        <v>261</v>
      </c>
      <c r="D202" s="88">
        <v>12297</v>
      </c>
      <c r="E202" s="88">
        <v>12254</v>
      </c>
      <c r="F202" s="88">
        <f t="shared" ref="F202:F203" si="125">IF((D202&gt;E202),(D202-E202),(0))/1</f>
        <v>43</v>
      </c>
      <c r="G202" s="89">
        <f t="shared" ref="G202:G203" si="126">IF((F202&gt;100),(100*U202), (F202*U202))</f>
        <v>193.5</v>
      </c>
      <c r="H202" s="17">
        <f t="shared" ref="H202:H203" si="127">IF((F202&gt;100),(F202-100),(0))</f>
        <v>0</v>
      </c>
      <c r="I202" s="90">
        <f t="shared" ref="I202:I203" si="128">IF((H202&gt;100),(100*V202),(H202*V202))</f>
        <v>0</v>
      </c>
      <c r="J202" s="17">
        <f t="shared" ref="J202:J203" si="129">IF((H202&gt;100),(H202-100),(0))</f>
        <v>0</v>
      </c>
      <c r="K202" s="89">
        <f t="shared" ref="K202:K203" si="130">IF((J202&gt;0),(J202*W202),(0))</f>
        <v>0</v>
      </c>
      <c r="L202" s="89">
        <f t="shared" ref="L202:L203" si="131">(G202+I202+K202)*1</f>
        <v>193.5</v>
      </c>
      <c r="M202" s="89">
        <f t="shared" ref="M202:M203" si="132">L202*50%</f>
        <v>96.75</v>
      </c>
      <c r="N202" s="91">
        <f t="shared" ref="N202:N203" si="133">IF((Y202&gt;0),Y202,130)*50%</f>
        <v>100</v>
      </c>
      <c r="O202" s="89">
        <f t="shared" ref="O202:O203" si="134">IF((F202&gt;0),0,(Y202))</f>
        <v>0</v>
      </c>
      <c r="P202" s="89">
        <v>0</v>
      </c>
      <c r="Q202" s="89">
        <f t="shared" ref="Q202:Q203" si="135">IF((M202&gt;0),(M202+N202+P202),(Y202)+(P202))</f>
        <v>196.75</v>
      </c>
      <c r="R202" s="97" t="s">
        <v>52</v>
      </c>
      <c r="S202" s="46"/>
      <c r="T202" s="124"/>
      <c r="U202" s="84">
        <v>4.5</v>
      </c>
      <c r="V202" s="85">
        <v>5</v>
      </c>
      <c r="W202" s="84">
        <v>6.7</v>
      </c>
      <c r="X202" s="84">
        <v>80</v>
      </c>
      <c r="Y202" s="84">
        <f t="shared" si="111"/>
        <v>200</v>
      </c>
      <c r="Z202" s="84">
        <v>700</v>
      </c>
      <c r="AA202" s="124"/>
      <c r="AB202" s="41"/>
    </row>
    <row r="203" spans="1:28">
      <c r="A203" s="210"/>
      <c r="B203" s="95" t="s">
        <v>283</v>
      </c>
      <c r="C203" s="88" t="s">
        <v>262</v>
      </c>
      <c r="D203" s="88">
        <v>35712</v>
      </c>
      <c r="E203" s="88">
        <v>35507</v>
      </c>
      <c r="F203" s="88">
        <f t="shared" si="125"/>
        <v>205</v>
      </c>
      <c r="G203" s="89">
        <f t="shared" si="126"/>
        <v>450</v>
      </c>
      <c r="H203" s="17">
        <f t="shared" si="127"/>
        <v>105</v>
      </c>
      <c r="I203" s="90">
        <f t="shared" si="128"/>
        <v>500</v>
      </c>
      <c r="J203" s="17">
        <f t="shared" si="129"/>
        <v>5</v>
      </c>
      <c r="K203" s="89">
        <f t="shared" si="130"/>
        <v>33.5</v>
      </c>
      <c r="L203" s="89">
        <f t="shared" si="131"/>
        <v>983.5</v>
      </c>
      <c r="M203" s="89">
        <f t="shared" si="132"/>
        <v>491.75</v>
      </c>
      <c r="N203" s="91">
        <f t="shared" si="133"/>
        <v>100</v>
      </c>
      <c r="O203" s="89">
        <f t="shared" si="134"/>
        <v>0</v>
      </c>
      <c r="P203" s="89">
        <v>0</v>
      </c>
      <c r="Q203" s="89">
        <f t="shared" si="135"/>
        <v>591.75</v>
      </c>
      <c r="R203" s="97" t="s">
        <v>52</v>
      </c>
      <c r="S203" s="46"/>
      <c r="T203" s="124"/>
      <c r="U203" s="84">
        <v>4.5</v>
      </c>
      <c r="V203" s="85">
        <v>5</v>
      </c>
      <c r="W203" s="84">
        <v>6.7</v>
      </c>
      <c r="X203" s="84">
        <v>80</v>
      </c>
      <c r="Y203" s="84">
        <f t="shared" si="111"/>
        <v>200</v>
      </c>
      <c r="Z203" s="84">
        <v>700</v>
      </c>
      <c r="AA203" s="124"/>
      <c r="AB203" s="41"/>
    </row>
    <row r="204" spans="1:28">
      <c r="A204" s="210"/>
      <c r="B204" s="95" t="s">
        <v>283</v>
      </c>
      <c r="C204" s="88" t="s">
        <v>264</v>
      </c>
      <c r="D204" s="88"/>
      <c r="E204" s="88"/>
      <c r="F204" s="88"/>
      <c r="G204" s="89"/>
      <c r="H204" s="17"/>
      <c r="I204" s="90"/>
      <c r="J204" s="17"/>
      <c r="K204" s="89"/>
      <c r="L204" s="89"/>
      <c r="M204" s="89"/>
      <c r="N204" s="91"/>
      <c r="O204" s="89"/>
      <c r="P204" s="89"/>
      <c r="Q204" s="89"/>
      <c r="R204" s="97" t="s">
        <v>52</v>
      </c>
      <c r="S204" s="46"/>
      <c r="T204" s="124"/>
      <c r="U204" s="84">
        <v>4.5</v>
      </c>
      <c r="V204" s="85">
        <v>5</v>
      </c>
      <c r="W204" s="84">
        <v>6.7</v>
      </c>
      <c r="X204" s="84">
        <v>80</v>
      </c>
      <c r="Y204" s="84">
        <f t="shared" si="111"/>
        <v>200</v>
      </c>
      <c r="Z204" s="84">
        <v>700</v>
      </c>
      <c r="AA204" s="124"/>
      <c r="AB204" s="41"/>
    </row>
    <row r="205" spans="1:28">
      <c r="A205" s="210"/>
      <c r="B205" s="95" t="s">
        <v>266</v>
      </c>
      <c r="C205" s="88" t="s">
        <v>265</v>
      </c>
      <c r="D205" s="88">
        <v>36400</v>
      </c>
      <c r="E205" s="88">
        <v>36197</v>
      </c>
      <c r="F205" s="88">
        <f t="shared" ref="F205" si="136">IF((D205&gt;E205),(D205-E205),(0))/1</f>
        <v>203</v>
      </c>
      <c r="G205" s="89">
        <f t="shared" ref="G205" si="137">IF((F205&gt;100),(100*U205), (F205*U205))</f>
        <v>450</v>
      </c>
      <c r="H205" s="17">
        <f t="shared" ref="H205" si="138">IF((F205&gt;100),(F205-100),(0))</f>
        <v>103</v>
      </c>
      <c r="I205" s="90">
        <f t="shared" ref="I205" si="139">IF((H205&gt;100),(100*V205),(H205*V205))</f>
        <v>500</v>
      </c>
      <c r="J205" s="17">
        <f t="shared" ref="J205" si="140">IF((H205&gt;100),(H205-100),(0))</f>
        <v>3</v>
      </c>
      <c r="K205" s="89">
        <f t="shared" ref="K205" si="141">IF((J205&gt;0),(J205*W205),(0))</f>
        <v>20.100000000000001</v>
      </c>
      <c r="L205" s="89">
        <f t="shared" ref="L205" si="142">(G205+I205+K205)*1</f>
        <v>970.1</v>
      </c>
      <c r="M205" s="89">
        <f t="shared" ref="M205" si="143">L205*50%</f>
        <v>485.05</v>
      </c>
      <c r="N205" s="91">
        <f t="shared" ref="N205" si="144">IF((Y205&gt;0),Y205,130)*50%</f>
        <v>100</v>
      </c>
      <c r="O205" s="89">
        <f t="shared" ref="O205" si="145">IF((F205&gt;0),0,(Y205))</f>
        <v>0</v>
      </c>
      <c r="P205" s="89">
        <v>0</v>
      </c>
      <c r="Q205" s="89">
        <f t="shared" ref="Q205" si="146">IF((M205&gt;0),(M205+N205+P205),(Y205)+(P205))</f>
        <v>585.04999999999995</v>
      </c>
      <c r="R205" s="97" t="s">
        <v>52</v>
      </c>
      <c r="S205" s="46"/>
      <c r="T205" s="124"/>
      <c r="U205" s="84">
        <v>4.5</v>
      </c>
      <c r="V205" s="85">
        <v>5</v>
      </c>
      <c r="W205" s="84">
        <v>6.7</v>
      </c>
      <c r="X205" s="84">
        <v>80</v>
      </c>
      <c r="Y205" s="84">
        <f t="shared" si="111"/>
        <v>200</v>
      </c>
      <c r="Z205" s="84">
        <v>700</v>
      </c>
      <c r="AA205" s="124"/>
      <c r="AB205" s="41"/>
    </row>
    <row r="206" spans="1:28">
      <c r="A206" s="210"/>
      <c r="B206" s="95" t="s">
        <v>282</v>
      </c>
      <c r="C206" s="88" t="s">
        <v>267</v>
      </c>
      <c r="D206" s="88">
        <v>39723</v>
      </c>
      <c r="E206" s="88">
        <v>39437</v>
      </c>
      <c r="F206" s="88">
        <f>IF((D206&gt;E206),(D206-E206),(0))/1</f>
        <v>286</v>
      </c>
      <c r="G206" s="89">
        <f t="shared" si="104"/>
        <v>450</v>
      </c>
      <c r="H206" s="17">
        <f t="shared" si="105"/>
        <v>186</v>
      </c>
      <c r="I206" s="90">
        <f t="shared" si="106"/>
        <v>500</v>
      </c>
      <c r="J206" s="17">
        <f t="shared" si="107"/>
        <v>86</v>
      </c>
      <c r="K206" s="89">
        <f t="shared" si="108"/>
        <v>576.20000000000005</v>
      </c>
      <c r="L206" s="89">
        <f>(G206+I206+K206)*1</f>
        <v>1526.2</v>
      </c>
      <c r="M206" s="89">
        <f t="shared" si="109"/>
        <v>763.1</v>
      </c>
      <c r="N206" s="91">
        <f t="shared" si="114"/>
        <v>100</v>
      </c>
      <c r="O206" s="89">
        <f t="shared" si="110"/>
        <v>0</v>
      </c>
      <c r="P206" s="89">
        <v>0</v>
      </c>
      <c r="Q206" s="89">
        <f t="shared" si="115"/>
        <v>863.1</v>
      </c>
      <c r="R206" s="97" t="s">
        <v>52</v>
      </c>
      <c r="S206" s="46"/>
      <c r="T206" s="124"/>
      <c r="U206" s="84">
        <v>4.5</v>
      </c>
      <c r="V206" s="85">
        <v>5</v>
      </c>
      <c r="W206" s="84">
        <v>6.7</v>
      </c>
      <c r="X206" s="84">
        <v>80</v>
      </c>
      <c r="Y206" s="84">
        <f t="shared" si="111"/>
        <v>200</v>
      </c>
      <c r="Z206" s="84">
        <v>700</v>
      </c>
      <c r="AA206" s="124"/>
      <c r="AB206" s="41"/>
    </row>
    <row r="207" spans="1:28" ht="15.75" customHeight="1">
      <c r="A207" s="210"/>
      <c r="B207" s="95" t="s">
        <v>269</v>
      </c>
      <c r="C207" s="88" t="s">
        <v>268</v>
      </c>
      <c r="D207" s="88">
        <v>29660</v>
      </c>
      <c r="E207" s="88">
        <v>29379</v>
      </c>
      <c r="F207" s="88">
        <f t="shared" ref="F207" si="147">IF((D207&gt;E207),(D207-E207),(0))/1</f>
        <v>281</v>
      </c>
      <c r="G207" s="89">
        <f t="shared" ref="G207" si="148">IF((F207&gt;100),(100*U207), (F207*U207))</f>
        <v>450</v>
      </c>
      <c r="H207" s="17">
        <f t="shared" ref="H207" si="149">IF((F207&gt;100),(F207-100),(0))</f>
        <v>181</v>
      </c>
      <c r="I207" s="90">
        <f t="shared" ref="I207" si="150">IF((H207&gt;100),(100*V207),(H207*V207))</f>
        <v>500</v>
      </c>
      <c r="J207" s="17">
        <f t="shared" ref="J207" si="151">IF((H207&gt;100),(H207-100),(0))</f>
        <v>81</v>
      </c>
      <c r="K207" s="89">
        <f t="shared" ref="K207" si="152">IF((J207&gt;0),(J207*W207),(0))</f>
        <v>542.70000000000005</v>
      </c>
      <c r="L207" s="89">
        <f t="shared" ref="L207" si="153">(G207+I207+K207)*1</f>
        <v>1492.7</v>
      </c>
      <c r="M207" s="89">
        <f t="shared" ref="M207" si="154">L207*50%</f>
        <v>746.35</v>
      </c>
      <c r="N207" s="91">
        <f t="shared" ref="N207" si="155">IF((Y207&gt;0),Y207,130)*50%</f>
        <v>100</v>
      </c>
      <c r="O207" s="89">
        <f t="shared" ref="O207" si="156">IF((F207&gt;0),0,(Y207))</f>
        <v>0</v>
      </c>
      <c r="P207" s="89">
        <v>0</v>
      </c>
      <c r="Q207" s="89">
        <f t="shared" ref="Q207" si="157">IF((M207&gt;0),(M207+N207+P207),(Y207)+(P207))</f>
        <v>846.35</v>
      </c>
      <c r="R207" s="97" t="s">
        <v>52</v>
      </c>
      <c r="S207" s="126"/>
      <c r="T207" s="124"/>
      <c r="U207" s="84">
        <v>4.5</v>
      </c>
      <c r="V207" s="85">
        <v>5</v>
      </c>
      <c r="W207" s="84">
        <v>6.7</v>
      </c>
      <c r="X207" s="84">
        <v>80</v>
      </c>
      <c r="Y207" s="84">
        <f t="shared" si="111"/>
        <v>200</v>
      </c>
      <c r="Z207" s="84">
        <v>700</v>
      </c>
      <c r="AA207" s="124"/>
      <c r="AB207" s="41"/>
    </row>
    <row r="208" spans="1:28">
      <c r="A208" s="210"/>
      <c r="B208" s="95" t="s">
        <v>102</v>
      </c>
      <c r="C208" s="88" t="s">
        <v>270</v>
      </c>
      <c r="D208" s="88"/>
      <c r="E208" s="88"/>
      <c r="F208" s="88"/>
      <c r="G208" s="89"/>
      <c r="H208" s="17"/>
      <c r="I208" s="90"/>
      <c r="J208" s="17"/>
      <c r="K208" s="89"/>
      <c r="L208" s="89"/>
      <c r="M208" s="89"/>
      <c r="N208" s="91"/>
      <c r="O208" s="89"/>
      <c r="P208" s="89"/>
      <c r="Q208" s="89"/>
      <c r="R208" s="97" t="s">
        <v>52</v>
      </c>
      <c r="S208" s="46"/>
      <c r="T208" s="124"/>
      <c r="U208" s="84">
        <v>4.5</v>
      </c>
      <c r="V208" s="85">
        <v>5</v>
      </c>
      <c r="W208" s="84">
        <v>6.7</v>
      </c>
      <c r="X208" s="84">
        <v>80</v>
      </c>
      <c r="Y208" s="84">
        <f t="shared" si="111"/>
        <v>200</v>
      </c>
      <c r="Z208" s="84">
        <v>700</v>
      </c>
      <c r="AA208" s="124"/>
      <c r="AB208" s="41"/>
    </row>
    <row r="209" spans="1:28">
      <c r="A209" s="210"/>
      <c r="B209" s="95" t="s">
        <v>273</v>
      </c>
      <c r="C209" s="88" t="s">
        <v>271</v>
      </c>
      <c r="D209" s="88">
        <v>43769</v>
      </c>
      <c r="E209" s="88">
        <v>43716</v>
      </c>
      <c r="F209" s="88">
        <f t="shared" ref="F209" si="158">IF((D209&gt;E209),(D209-E209),(0))/1</f>
        <v>53</v>
      </c>
      <c r="G209" s="89">
        <f t="shared" ref="G209" si="159">IF((F209&gt;100),(100*U209), (F209*U209))</f>
        <v>238.5</v>
      </c>
      <c r="H209" s="17">
        <f t="shared" ref="H209" si="160">IF((F209&gt;100),(F209-100),(0))</f>
        <v>0</v>
      </c>
      <c r="I209" s="90">
        <f t="shared" ref="I209" si="161">IF((H209&gt;100),(100*V209),(H209*V209))</f>
        <v>0</v>
      </c>
      <c r="J209" s="17">
        <f t="shared" ref="J209" si="162">IF((H209&gt;100),(H209-100),(0))</f>
        <v>0</v>
      </c>
      <c r="K209" s="89">
        <f t="shared" ref="K209" si="163">IF((J209&gt;0),(J209*W209),(0))</f>
        <v>0</v>
      </c>
      <c r="L209" s="89">
        <f t="shared" ref="L209" si="164">(G209+I209+K209)*1</f>
        <v>238.5</v>
      </c>
      <c r="M209" s="89">
        <f t="shared" ref="M209" si="165">L209*50%</f>
        <v>119.25</v>
      </c>
      <c r="N209" s="91">
        <f t="shared" ref="N209" si="166">IF((Y209&gt;0),Y209,130)*50%</f>
        <v>100</v>
      </c>
      <c r="O209" s="89">
        <f t="shared" ref="O209" si="167">IF((F209&gt;0),0,(Y209))</f>
        <v>0</v>
      </c>
      <c r="P209" s="89">
        <v>0</v>
      </c>
      <c r="Q209" s="89">
        <f t="shared" ref="Q209" si="168">IF((M209&gt;0),(M209+N209+P209),(Y209)+(P209))</f>
        <v>219.25</v>
      </c>
      <c r="R209" s="97" t="s">
        <v>52</v>
      </c>
      <c r="S209" s="46"/>
      <c r="T209" s="124"/>
      <c r="U209" s="84">
        <v>4.5</v>
      </c>
      <c r="V209" s="85">
        <v>5</v>
      </c>
      <c r="W209" s="84">
        <v>6.7</v>
      </c>
      <c r="X209" s="84">
        <v>80</v>
      </c>
      <c r="Y209" s="84">
        <f t="shared" si="111"/>
        <v>200</v>
      </c>
      <c r="Z209" s="84">
        <v>700</v>
      </c>
      <c r="AA209" s="124"/>
      <c r="AB209" s="41"/>
    </row>
    <row r="210" spans="1:28">
      <c r="A210" s="210"/>
      <c r="B210" s="95" t="s">
        <v>263</v>
      </c>
      <c r="C210" s="88" t="s">
        <v>272</v>
      </c>
      <c r="D210" s="88">
        <v>22442</v>
      </c>
      <c r="E210" s="88">
        <v>22300</v>
      </c>
      <c r="F210" s="88">
        <f>IF((D210&gt;E210),(D210-E210),(0))/1</f>
        <v>142</v>
      </c>
      <c r="G210" s="89">
        <f t="shared" ref="G210" si="169">IF((F210&gt;100),(100*U210), (F210*U210))</f>
        <v>450</v>
      </c>
      <c r="H210" s="17">
        <f t="shared" ref="H210" si="170">IF((F210&gt;100),(F210-100),(0))</f>
        <v>42</v>
      </c>
      <c r="I210" s="90">
        <f t="shared" ref="I210" si="171">IF((H210&gt;100),(100*V210),(H210*V210))</f>
        <v>210</v>
      </c>
      <c r="J210" s="17">
        <f t="shared" ref="J210" si="172">IF((H210&gt;100),(H210-100),(0))</f>
        <v>0</v>
      </c>
      <c r="K210" s="89">
        <f t="shared" ref="K210" si="173">IF((J210&gt;0),(J210*W210),(0))</f>
        <v>0</v>
      </c>
      <c r="L210" s="89">
        <f>(G210+I210+K210)*1</f>
        <v>660</v>
      </c>
      <c r="M210" s="89">
        <f t="shared" ref="M210" si="174">L210*50%</f>
        <v>330</v>
      </c>
      <c r="N210" s="91">
        <f t="shared" ref="N210" si="175">IF((Y210&gt;0),Y210,130)*50%</f>
        <v>100</v>
      </c>
      <c r="O210" s="89">
        <f t="shared" ref="O210" si="176">IF((F210&gt;0),0,(Y210))</f>
        <v>0</v>
      </c>
      <c r="P210" s="89">
        <v>0</v>
      </c>
      <c r="Q210" s="89">
        <f t="shared" ref="Q210" si="177">IF((M210&gt;0),(M210+N210+P210),(Y210)+(P210))</f>
        <v>430</v>
      </c>
      <c r="R210" s="97" t="s">
        <v>52</v>
      </c>
      <c r="S210" s="46"/>
      <c r="T210" s="124"/>
      <c r="U210" s="84">
        <v>4.5</v>
      </c>
      <c r="V210" s="85">
        <v>5</v>
      </c>
      <c r="W210" s="84">
        <v>6.7</v>
      </c>
      <c r="X210" s="84">
        <v>80</v>
      </c>
      <c r="Y210" s="84">
        <f t="shared" si="111"/>
        <v>200</v>
      </c>
      <c r="Z210" s="84">
        <v>700</v>
      </c>
      <c r="AA210" s="124"/>
      <c r="AB210" s="41"/>
    </row>
    <row r="211" spans="1:28">
      <c r="A211" s="210"/>
      <c r="B211" s="95" t="s">
        <v>102</v>
      </c>
      <c r="C211" s="88" t="s">
        <v>277</v>
      </c>
      <c r="D211" s="212"/>
      <c r="E211" s="212"/>
      <c r="F211" s="101">
        <f t="shared" si="112"/>
        <v>0</v>
      </c>
      <c r="G211" s="92">
        <f t="shared" si="104"/>
        <v>0</v>
      </c>
      <c r="H211" s="18">
        <f t="shared" si="105"/>
        <v>0</v>
      </c>
      <c r="I211" s="102">
        <f t="shared" si="106"/>
        <v>0</v>
      </c>
      <c r="J211" s="18">
        <f t="shared" si="107"/>
        <v>0</v>
      </c>
      <c r="K211" s="92">
        <f t="shared" si="108"/>
        <v>0</v>
      </c>
      <c r="L211" s="92">
        <f t="shared" si="113"/>
        <v>0</v>
      </c>
      <c r="M211" s="92">
        <f t="shared" si="109"/>
        <v>0</v>
      </c>
      <c r="N211" s="103">
        <f t="shared" si="114"/>
        <v>100</v>
      </c>
      <c r="O211" s="92">
        <f t="shared" si="110"/>
        <v>200</v>
      </c>
      <c r="P211" s="92">
        <v>0</v>
      </c>
      <c r="Q211" s="92">
        <f t="shared" si="115"/>
        <v>200</v>
      </c>
      <c r="R211" s="97" t="s">
        <v>52</v>
      </c>
      <c r="S211" s="173"/>
      <c r="T211" s="124"/>
      <c r="U211" s="84">
        <v>4.5</v>
      </c>
      <c r="V211" s="85">
        <v>5</v>
      </c>
      <c r="W211" s="84">
        <v>6.7</v>
      </c>
      <c r="X211" s="84">
        <v>80</v>
      </c>
      <c r="Y211" s="84">
        <f t="shared" si="111"/>
        <v>200</v>
      </c>
      <c r="Z211" s="84">
        <v>700</v>
      </c>
      <c r="AA211" s="124"/>
      <c r="AB211" s="41"/>
    </row>
    <row r="212" spans="1:28">
      <c r="A212" s="210"/>
      <c r="B212" s="95" t="s">
        <v>102</v>
      </c>
      <c r="C212" s="88" t="s">
        <v>278</v>
      </c>
      <c r="D212" s="101"/>
      <c r="E212" s="101"/>
      <c r="F212" s="101">
        <f t="shared" si="112"/>
        <v>0</v>
      </c>
      <c r="G212" s="92">
        <f t="shared" si="104"/>
        <v>0</v>
      </c>
      <c r="H212" s="18">
        <f t="shared" si="105"/>
        <v>0</v>
      </c>
      <c r="I212" s="102">
        <f t="shared" si="106"/>
        <v>0</v>
      </c>
      <c r="J212" s="18">
        <f t="shared" si="107"/>
        <v>0</v>
      </c>
      <c r="K212" s="92">
        <f t="shared" si="108"/>
        <v>0</v>
      </c>
      <c r="L212" s="92">
        <f t="shared" si="113"/>
        <v>0</v>
      </c>
      <c r="M212" s="92">
        <f t="shared" si="109"/>
        <v>0</v>
      </c>
      <c r="N212" s="103">
        <f t="shared" si="114"/>
        <v>100</v>
      </c>
      <c r="O212" s="92">
        <f t="shared" si="110"/>
        <v>200</v>
      </c>
      <c r="P212" s="92">
        <v>0</v>
      </c>
      <c r="Q212" s="92">
        <f t="shared" si="115"/>
        <v>200</v>
      </c>
      <c r="R212" s="97" t="s">
        <v>52</v>
      </c>
      <c r="S212" s="46"/>
      <c r="T212" s="124"/>
      <c r="U212" s="84">
        <v>4.5</v>
      </c>
      <c r="V212" s="85">
        <v>5</v>
      </c>
      <c r="W212" s="84">
        <v>6.7</v>
      </c>
      <c r="X212" s="84">
        <v>80</v>
      </c>
      <c r="Y212" s="84">
        <f t="shared" si="111"/>
        <v>200</v>
      </c>
      <c r="Z212" s="84">
        <v>700</v>
      </c>
      <c r="AA212" s="124"/>
      <c r="AB212" s="41"/>
    </row>
    <row r="213" spans="1:28">
      <c r="A213" s="216"/>
      <c r="B213" s="217"/>
      <c r="C213" s="142"/>
      <c r="D213" s="218"/>
      <c r="E213" s="218"/>
      <c r="F213" s="218"/>
      <c r="G213" s="219"/>
      <c r="H213" s="33"/>
      <c r="I213" s="220"/>
      <c r="J213" s="33"/>
      <c r="K213" s="219"/>
      <c r="L213" s="219"/>
      <c r="M213" s="219"/>
      <c r="N213" s="221"/>
      <c r="O213" s="219"/>
      <c r="P213" s="219"/>
      <c r="Q213" s="219"/>
      <c r="R213" s="146"/>
      <c r="S213" s="46"/>
      <c r="T213" s="124"/>
      <c r="U213" s="84"/>
      <c r="V213" s="85"/>
      <c r="W213" s="84"/>
      <c r="X213" s="84"/>
      <c r="Y213" s="84"/>
      <c r="Z213" s="84"/>
      <c r="AA213" s="124"/>
      <c r="AB213" s="41"/>
    </row>
    <row r="214" spans="1:28">
      <c r="A214" s="216"/>
      <c r="B214" s="217"/>
      <c r="C214" s="142"/>
      <c r="D214" s="218"/>
      <c r="E214" s="218"/>
      <c r="F214" s="218"/>
      <c r="G214" s="219"/>
      <c r="H214" s="33"/>
      <c r="I214" s="220"/>
      <c r="J214" s="33"/>
      <c r="K214" s="219"/>
      <c r="L214" s="219"/>
      <c r="M214" s="219"/>
      <c r="N214" s="221"/>
      <c r="O214" s="219"/>
      <c r="P214" s="219"/>
      <c r="Q214" s="219"/>
      <c r="R214" s="146"/>
      <c r="S214" s="46"/>
      <c r="T214" s="46"/>
      <c r="U214" s="222"/>
      <c r="V214" s="56"/>
      <c r="W214" s="222"/>
      <c r="X214" s="222"/>
      <c r="Y214" s="222"/>
      <c r="Z214" s="222"/>
      <c r="AA214" s="41"/>
      <c r="AB214" s="41"/>
    </row>
    <row r="215" spans="1:28">
      <c r="A215" s="216"/>
      <c r="B215" s="217"/>
      <c r="C215" s="142"/>
      <c r="D215" s="218"/>
      <c r="E215" s="218"/>
      <c r="F215" s="218"/>
      <c r="G215" s="219"/>
      <c r="H215" s="33"/>
      <c r="I215" s="220"/>
      <c r="J215" s="33"/>
      <c r="K215" s="219"/>
      <c r="L215" s="219"/>
      <c r="M215" s="219"/>
      <c r="N215" s="221"/>
      <c r="O215" s="219"/>
      <c r="P215" s="219"/>
      <c r="Q215" s="219"/>
      <c r="R215" s="146"/>
      <c r="S215" s="46"/>
      <c r="T215" s="46"/>
      <c r="U215" s="222"/>
      <c r="V215" s="56"/>
      <c r="W215" s="222"/>
      <c r="X215" s="222"/>
      <c r="Y215" s="222"/>
      <c r="Z215" s="222"/>
      <c r="AA215" s="41"/>
      <c r="AB215" s="41"/>
    </row>
    <row r="216" spans="1:28">
      <c r="A216" s="216"/>
      <c r="B216" s="217"/>
      <c r="C216" s="142"/>
      <c r="D216" s="142"/>
      <c r="E216" s="142"/>
      <c r="F216" s="142"/>
      <c r="G216" s="143"/>
      <c r="H216" s="12"/>
      <c r="I216" s="144"/>
      <c r="J216" s="12"/>
      <c r="K216" s="143"/>
      <c r="L216" s="143"/>
      <c r="M216" s="143"/>
      <c r="N216" s="145"/>
      <c r="O216" s="143"/>
      <c r="P216" s="143"/>
      <c r="Q216" s="143"/>
      <c r="R216" s="146"/>
      <c r="S216" s="141"/>
      <c r="T216" s="141"/>
      <c r="U216" s="223"/>
      <c r="V216" s="224"/>
      <c r="W216" s="223"/>
      <c r="X216" s="223"/>
      <c r="Y216" s="223"/>
      <c r="Z216" s="223"/>
      <c r="AA216" s="41"/>
      <c r="AB216" s="41"/>
    </row>
    <row r="217" spans="1:28">
      <c r="A217" s="216"/>
      <c r="B217" s="217"/>
      <c r="C217" s="142"/>
      <c r="D217" s="218"/>
      <c r="E217" s="218"/>
      <c r="F217" s="218"/>
      <c r="G217" s="219"/>
      <c r="H217" s="33"/>
      <c r="I217" s="220"/>
      <c r="J217" s="33"/>
      <c r="K217" s="219"/>
      <c r="L217" s="219"/>
      <c r="M217" s="219"/>
      <c r="N217" s="221"/>
      <c r="O217" s="219"/>
      <c r="P217" s="219"/>
      <c r="Q217" s="219"/>
      <c r="R217" s="146"/>
      <c r="S217" s="46"/>
      <c r="T217" s="46"/>
      <c r="U217" s="222"/>
      <c r="V217" s="56"/>
      <c r="W217" s="222"/>
      <c r="X217" s="222"/>
      <c r="Y217" s="222"/>
      <c r="Z217" s="222"/>
      <c r="AA217" s="41"/>
      <c r="AB217" s="41"/>
    </row>
    <row r="218" spans="1:28">
      <c r="A218" s="216"/>
      <c r="B218" s="217"/>
      <c r="C218" s="142"/>
      <c r="D218" s="218"/>
      <c r="E218" s="218"/>
      <c r="F218" s="218"/>
      <c r="G218" s="219"/>
      <c r="H218" s="33"/>
      <c r="I218" s="220"/>
      <c r="J218" s="33"/>
      <c r="K218" s="219"/>
      <c r="L218" s="219"/>
      <c r="M218" s="219"/>
      <c r="N218" s="221"/>
      <c r="O218" s="219"/>
      <c r="P218" s="219"/>
      <c r="Q218" s="219"/>
      <c r="R218" s="146"/>
      <c r="S218" s="46"/>
      <c r="T218" s="46"/>
      <c r="U218" s="222"/>
      <c r="V218" s="56"/>
      <c r="W218" s="222"/>
      <c r="X218" s="222"/>
      <c r="Y218" s="222"/>
      <c r="Z218" s="222"/>
      <c r="AA218" s="41"/>
      <c r="AB218" s="41"/>
    </row>
    <row r="219" spans="1:28">
      <c r="A219" s="216"/>
      <c r="B219" s="217"/>
      <c r="C219" s="142"/>
      <c r="D219" s="218"/>
      <c r="E219" s="218"/>
      <c r="F219" s="218"/>
      <c r="G219" s="219"/>
      <c r="H219" s="33"/>
      <c r="I219" s="220"/>
      <c r="J219" s="33"/>
      <c r="K219" s="219"/>
      <c r="L219" s="219"/>
      <c r="M219" s="219"/>
      <c r="N219" s="221"/>
      <c r="O219" s="219"/>
      <c r="P219" s="219"/>
      <c r="Q219" s="219"/>
      <c r="R219" s="146"/>
      <c r="S219" s="46"/>
      <c r="T219" s="46"/>
      <c r="U219" s="222"/>
      <c r="V219" s="56"/>
      <c r="W219" s="222"/>
      <c r="X219" s="222"/>
      <c r="Y219" s="222"/>
      <c r="Z219" s="222"/>
      <c r="AA219" s="41"/>
      <c r="AB219" s="41"/>
    </row>
    <row r="220" spans="1:28">
      <c r="A220" s="216"/>
      <c r="B220" s="217"/>
      <c r="C220" s="142"/>
      <c r="D220" s="218"/>
      <c r="E220" s="218"/>
      <c r="F220" s="218"/>
      <c r="G220" s="219"/>
      <c r="H220" s="33"/>
      <c r="I220" s="220"/>
      <c r="J220" s="33"/>
      <c r="K220" s="219"/>
      <c r="L220" s="219"/>
      <c r="M220" s="219"/>
      <c r="N220" s="221"/>
      <c r="O220" s="219"/>
      <c r="P220" s="219"/>
      <c r="Q220" s="219"/>
      <c r="R220" s="146"/>
      <c r="S220" s="46"/>
      <c r="T220" s="46"/>
      <c r="U220" s="222"/>
      <c r="V220" s="56"/>
      <c r="W220" s="222"/>
      <c r="X220" s="222"/>
      <c r="Y220" s="222"/>
      <c r="Z220" s="222"/>
      <c r="AA220" s="41"/>
      <c r="AB220" s="41"/>
    </row>
    <row r="221" spans="1:28">
      <c r="A221" s="29"/>
      <c r="B221" s="30"/>
      <c r="C221" s="9"/>
      <c r="D221" s="31"/>
      <c r="E221" s="31"/>
      <c r="F221" s="31"/>
      <c r="G221" s="32"/>
      <c r="H221" s="33"/>
      <c r="I221" s="34"/>
      <c r="J221" s="35"/>
      <c r="K221" s="32"/>
      <c r="L221" s="32"/>
      <c r="M221" s="32"/>
      <c r="N221" s="36"/>
      <c r="O221" s="32"/>
      <c r="P221" s="32"/>
      <c r="Q221" s="32"/>
      <c r="R221" s="7"/>
      <c r="S221" s="4"/>
      <c r="T221" s="4"/>
      <c r="U221" s="6"/>
      <c r="V221" s="5"/>
      <c r="W221" s="6"/>
      <c r="X221" s="6"/>
      <c r="Y221" s="6"/>
      <c r="Z221" s="6"/>
    </row>
    <row r="222" spans="1:28">
      <c r="A222" s="29"/>
      <c r="B222" s="30"/>
      <c r="C222" s="9"/>
      <c r="D222" s="31"/>
      <c r="E222" s="31"/>
      <c r="F222" s="31"/>
      <c r="G222" s="32"/>
      <c r="H222" s="33"/>
      <c r="I222" s="34"/>
      <c r="J222" s="35"/>
      <c r="K222" s="32"/>
      <c r="L222" s="32"/>
      <c r="M222" s="32"/>
      <c r="N222" s="36"/>
      <c r="O222" s="32"/>
      <c r="P222" s="32"/>
      <c r="Q222" s="32"/>
      <c r="R222" s="7"/>
      <c r="S222" s="4"/>
      <c r="T222" s="4"/>
      <c r="U222" s="6"/>
      <c r="V222" s="5"/>
      <c r="W222" s="6"/>
      <c r="X222" s="6"/>
      <c r="Y222" s="6"/>
      <c r="Z222" s="6"/>
    </row>
    <row r="223" spans="1:28">
      <c r="A223" s="29"/>
      <c r="B223" s="30"/>
      <c r="C223" s="9"/>
      <c r="D223" s="31"/>
      <c r="E223" s="31"/>
      <c r="F223" s="31"/>
      <c r="G223" s="32"/>
      <c r="H223" s="33"/>
      <c r="I223" s="34"/>
      <c r="J223" s="35"/>
      <c r="K223" s="32"/>
      <c r="L223" s="32"/>
      <c r="M223" s="32"/>
      <c r="N223" s="36"/>
      <c r="O223" s="32"/>
      <c r="P223" s="32"/>
      <c r="Q223" s="32"/>
      <c r="R223" s="7"/>
      <c r="S223" s="4"/>
      <c r="T223" s="4"/>
      <c r="U223" s="6"/>
      <c r="V223" s="5"/>
      <c r="W223" s="6"/>
      <c r="X223" s="6"/>
      <c r="Y223" s="6"/>
      <c r="Z223" s="6"/>
    </row>
    <row r="224" spans="1:28">
      <c r="A224" s="29"/>
      <c r="B224" s="30"/>
      <c r="C224" s="9"/>
      <c r="D224" s="31"/>
      <c r="E224" s="31"/>
      <c r="F224" s="31"/>
      <c r="G224" s="32"/>
      <c r="H224" s="33"/>
      <c r="I224" s="34"/>
      <c r="J224" s="35"/>
      <c r="K224" s="32"/>
      <c r="L224" s="32"/>
      <c r="M224" s="32"/>
      <c r="N224" s="36"/>
      <c r="O224" s="32"/>
      <c r="P224" s="32"/>
      <c r="Q224" s="32"/>
      <c r="R224" s="7"/>
      <c r="S224" s="4"/>
      <c r="T224" s="4"/>
      <c r="U224" s="6"/>
      <c r="V224" s="5"/>
      <c r="W224" s="6"/>
      <c r="X224" s="6"/>
      <c r="Y224" s="6"/>
      <c r="Z224" s="6"/>
    </row>
    <row r="225" spans="1:26">
      <c r="A225" s="29"/>
      <c r="B225" s="30"/>
      <c r="C225" s="9"/>
      <c r="D225" s="31"/>
      <c r="E225" s="31"/>
      <c r="F225" s="31"/>
      <c r="G225" s="32"/>
      <c r="H225" s="33"/>
      <c r="I225" s="34"/>
      <c r="J225" s="35"/>
      <c r="K225" s="32"/>
      <c r="L225" s="32"/>
      <c r="M225" s="32"/>
      <c r="N225" s="36"/>
      <c r="O225" s="32"/>
      <c r="P225" s="32"/>
      <c r="Q225" s="32"/>
      <c r="R225" s="7"/>
      <c r="S225" s="4"/>
      <c r="T225" s="4"/>
      <c r="U225" s="6"/>
      <c r="V225" s="5"/>
      <c r="W225" s="6"/>
      <c r="X225" s="6"/>
      <c r="Y225" s="6"/>
      <c r="Z225" s="6"/>
    </row>
    <row r="226" spans="1:26">
      <c r="D226" s="4"/>
      <c r="E226" s="10"/>
      <c r="F226" s="9"/>
      <c r="G226" s="8"/>
      <c r="H226" s="12"/>
      <c r="I226" s="13"/>
      <c r="J226" s="14"/>
      <c r="K226" s="8"/>
      <c r="L226" s="8"/>
      <c r="M226" s="8"/>
      <c r="N226" s="11"/>
      <c r="O226" s="8"/>
      <c r="P226" s="8"/>
      <c r="Q226" s="8"/>
      <c r="R226" s="7"/>
      <c r="S226" s="4"/>
      <c r="T226" s="4"/>
      <c r="U226" s="6"/>
      <c r="V226" s="5"/>
      <c r="W226" s="6"/>
      <c r="X226" s="6"/>
      <c r="Y226" s="6"/>
      <c r="Z226" s="6"/>
    </row>
    <row r="227" spans="1:26">
      <c r="D227" s="4"/>
      <c r="E227" s="10"/>
      <c r="F227" s="9"/>
      <c r="G227" s="8"/>
      <c r="H227" s="12"/>
      <c r="I227" s="13"/>
      <c r="J227" s="14"/>
      <c r="K227" s="8"/>
      <c r="L227" s="8"/>
      <c r="M227" s="8"/>
      <c r="N227" s="11"/>
      <c r="O227" s="8"/>
      <c r="P227" s="8"/>
      <c r="Q227" s="8"/>
      <c r="R227" s="7"/>
      <c r="S227" s="4"/>
      <c r="T227" s="4"/>
      <c r="U227" s="6"/>
      <c r="V227" s="5"/>
      <c r="W227" s="6"/>
      <c r="X227" s="6"/>
      <c r="Y227" s="6"/>
      <c r="Z227" s="6"/>
    </row>
    <row r="228" spans="1:26">
      <c r="D228" s="4"/>
      <c r="E228" s="10"/>
      <c r="F228" s="9"/>
      <c r="G228" s="8"/>
      <c r="H228" s="12"/>
      <c r="I228" s="13"/>
      <c r="J228" s="14"/>
      <c r="K228" s="8"/>
      <c r="L228" s="8"/>
      <c r="M228" s="8"/>
      <c r="N228" s="11"/>
      <c r="O228" s="8"/>
      <c r="P228" s="8"/>
      <c r="Q228" s="8"/>
      <c r="R228" s="7"/>
      <c r="S228" s="4"/>
      <c r="T228" s="4"/>
      <c r="U228" s="6"/>
      <c r="V228" s="5"/>
      <c r="W228" s="6"/>
      <c r="X228" s="6"/>
      <c r="Y228" s="6"/>
      <c r="Z228" s="6"/>
    </row>
    <row r="229" spans="1:26">
      <c r="D229" s="4"/>
      <c r="E229" s="4"/>
      <c r="F229" s="4"/>
      <c r="G229" s="4"/>
      <c r="H229" s="15"/>
      <c r="I229" s="15"/>
      <c r="J229" s="15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1:26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</sheetData>
  <sheetProtection password="E09D" sheet="1" objects="1" scenarios="1"/>
  <mergeCells count="17">
    <mergeCell ref="A150:A182"/>
    <mergeCell ref="A191:A212"/>
    <mergeCell ref="B174:B176"/>
    <mergeCell ref="C174:C176"/>
    <mergeCell ref="B160:B162"/>
    <mergeCell ref="C160:C162"/>
    <mergeCell ref="B135:B137"/>
    <mergeCell ref="C135:C137"/>
    <mergeCell ref="B119:B121"/>
    <mergeCell ref="C119:C121"/>
    <mergeCell ref="A79:A84"/>
    <mergeCell ref="A111:A142"/>
    <mergeCell ref="B2:R3"/>
    <mergeCell ref="A9:A33"/>
    <mergeCell ref="A38:A71"/>
    <mergeCell ref="P5:Q5"/>
    <mergeCell ref="L6:M6"/>
  </mergeCells>
  <phoneticPr fontId="3" type="noConversion"/>
  <pageMargins left="0.70866141732283472" right="0" top="0.31496062992125984" bottom="0.19685039370078741" header="0.31496062992125984" footer="0"/>
  <pageSetup paperSize="5" orientation="landscape" horizontalDpi="300" verticalDpi="300" r:id="rId1"/>
  <headerFooter scaleWithDoc="0" alignWithMargins="0">
    <oddHeader>&amp;L&amp;P</oddHeader>
  </headerFooter>
  <ignoredErrors>
    <ignoredError sqref="I9:I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Novozymes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PPCK</dc:creator>
  <cp:lastModifiedBy>user</cp:lastModifiedBy>
  <cp:lastPrinted>2025-03-13T06:42:04Z</cp:lastPrinted>
  <dcterms:created xsi:type="dcterms:W3CDTF">2014-10-09T14:42:46Z</dcterms:created>
  <dcterms:modified xsi:type="dcterms:W3CDTF">2025-04-15T09:56:26Z</dcterms:modified>
</cp:coreProperties>
</file>