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8" i="1"/>
  <c r="E7"/>
  <c r="E11"/>
  <c r="E67"/>
  <c r="E10"/>
  <c r="E12"/>
  <c r="E37"/>
  <c r="E61"/>
  <c r="E47"/>
  <c r="E14" l="1"/>
  <c r="E51" l="1"/>
  <c r="S68"/>
  <c r="S67"/>
  <c r="Y67"/>
  <c r="M67" s="1"/>
  <c r="Y68"/>
  <c r="M68" s="1"/>
  <c r="N67" l="1"/>
  <c r="N68"/>
  <c r="G67"/>
  <c r="G68"/>
  <c r="F67"/>
  <c r="F68"/>
  <c r="E60"/>
  <c r="H67" l="1"/>
  <c r="I67"/>
  <c r="H68"/>
  <c r="I68"/>
  <c r="E58"/>
  <c r="E59"/>
  <c r="J68" l="1"/>
  <c r="J67"/>
  <c r="F59"/>
  <c r="G59"/>
  <c r="N59"/>
  <c r="F58"/>
  <c r="G58"/>
  <c r="Y57"/>
  <c r="M57" s="1"/>
  <c r="Y58"/>
  <c r="M58" s="1"/>
  <c r="Y59"/>
  <c r="M59" s="1"/>
  <c r="Y60"/>
  <c r="M60" s="1"/>
  <c r="Y61"/>
  <c r="M61" s="1"/>
  <c r="Y62"/>
  <c r="M62" s="1"/>
  <c r="Y63"/>
  <c r="Y64"/>
  <c r="M64" s="1"/>
  <c r="Y65"/>
  <c r="M65" s="1"/>
  <c r="Y56"/>
  <c r="M56" s="1"/>
  <c r="S65"/>
  <c r="S64"/>
  <c r="S63"/>
  <c r="S62"/>
  <c r="S61"/>
  <c r="S60"/>
  <c r="S59"/>
  <c r="S58"/>
  <c r="S57"/>
  <c r="S56"/>
  <c r="E56"/>
  <c r="E57"/>
  <c r="E62"/>
  <c r="E63"/>
  <c r="M63"/>
  <c r="E64"/>
  <c r="E65"/>
  <c r="E50"/>
  <c r="K67" l="1"/>
  <c r="K68"/>
  <c r="N58"/>
  <c r="G64"/>
  <c r="G57"/>
  <c r="G65"/>
  <c r="G63"/>
  <c r="G62"/>
  <c r="G61"/>
  <c r="G60"/>
  <c r="H59"/>
  <c r="I59"/>
  <c r="I58"/>
  <c r="H58"/>
  <c r="G56"/>
  <c r="F63"/>
  <c r="N62"/>
  <c r="N57"/>
  <c r="N56"/>
  <c r="F60"/>
  <c r="N63"/>
  <c r="N60"/>
  <c r="F64"/>
  <c r="F61"/>
  <c r="N64"/>
  <c r="F62"/>
  <c r="F56"/>
  <c r="F65"/>
  <c r="N65"/>
  <c r="N61"/>
  <c r="F57"/>
  <c r="E31"/>
  <c r="L67" l="1"/>
  <c r="P67" s="1"/>
  <c r="L68"/>
  <c r="H62"/>
  <c r="I56"/>
  <c r="I65"/>
  <c r="H65"/>
  <c r="I63"/>
  <c r="J63" s="1"/>
  <c r="I62"/>
  <c r="H61"/>
  <c r="I57"/>
  <c r="H57"/>
  <c r="H64"/>
  <c r="I64"/>
  <c r="H63"/>
  <c r="I61"/>
  <c r="H60"/>
  <c r="I60"/>
  <c r="J59"/>
  <c r="J58"/>
  <c r="H56"/>
  <c r="E24"/>
  <c r="E54"/>
  <c r="E43"/>
  <c r="P68" l="1"/>
  <c r="J56"/>
  <c r="K59"/>
  <c r="L59" s="1"/>
  <c r="J62"/>
  <c r="J65"/>
  <c r="J57"/>
  <c r="J64"/>
  <c r="K63"/>
  <c r="J61"/>
  <c r="K61" s="1"/>
  <c r="J60"/>
  <c r="K60" s="1"/>
  <c r="K58"/>
  <c r="E27"/>
  <c r="E49"/>
  <c r="F49" s="1"/>
  <c r="E44"/>
  <c r="Y7"/>
  <c r="E8"/>
  <c r="E9"/>
  <c r="E13"/>
  <c r="E15"/>
  <c r="E16"/>
  <c r="E17"/>
  <c r="E18"/>
  <c r="E19"/>
  <c r="E20"/>
  <c r="E21"/>
  <c r="E22"/>
  <c r="E23"/>
  <c r="E25"/>
  <c r="E26"/>
  <c r="E28"/>
  <c r="E29"/>
  <c r="E30"/>
  <c r="E32"/>
  <c r="E33"/>
  <c r="E34"/>
  <c r="E35"/>
  <c r="E36"/>
  <c r="E38"/>
  <c r="E39"/>
  <c r="E40"/>
  <c r="E41"/>
  <c r="E42"/>
  <c r="E45"/>
  <c r="E46"/>
  <c r="E48"/>
  <c r="E52"/>
  <c r="E53"/>
  <c r="K56" l="1"/>
  <c r="K65"/>
  <c r="L65" s="1"/>
  <c r="K62"/>
  <c r="L63"/>
  <c r="P63" s="1"/>
  <c r="K57"/>
  <c r="K64"/>
  <c r="P59"/>
  <c r="L58"/>
  <c r="G49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7"/>
  <c r="S17"/>
  <c r="S16"/>
  <c r="S15"/>
  <c r="S14"/>
  <c r="S13"/>
  <c r="S12"/>
  <c r="S11"/>
  <c r="S10"/>
  <c r="S9"/>
  <c r="S8"/>
  <c r="L56" l="1"/>
  <c r="P56" s="1"/>
  <c r="P65"/>
  <c r="L62"/>
  <c r="L57"/>
  <c r="L64"/>
  <c r="L61"/>
  <c r="L60"/>
  <c r="P58"/>
  <c r="H49"/>
  <c r="I49"/>
  <c r="J49" s="1"/>
  <c r="P62" l="1"/>
  <c r="P57"/>
  <c r="P64"/>
  <c r="P61"/>
  <c r="P60"/>
  <c r="K49"/>
  <c r="L49" s="1"/>
  <c r="Y8"/>
  <c r="M8" s="1"/>
  <c r="Y9"/>
  <c r="M9" s="1"/>
  <c r="Y10"/>
  <c r="M10" s="1"/>
  <c r="Y11"/>
  <c r="M11" s="1"/>
  <c r="Y12"/>
  <c r="M12" s="1"/>
  <c r="Y13"/>
  <c r="M13" s="1"/>
  <c r="Y14"/>
  <c r="M14" s="1"/>
  <c r="Y15"/>
  <c r="M15" s="1"/>
  <c r="Y16"/>
  <c r="M16" s="1"/>
  <c r="Y17"/>
  <c r="M17" s="1"/>
  <c r="Y18"/>
  <c r="M18" s="1"/>
  <c r="Y19"/>
  <c r="M19" s="1"/>
  <c r="Y20"/>
  <c r="M20" s="1"/>
  <c r="Y21"/>
  <c r="M21" s="1"/>
  <c r="Y22"/>
  <c r="M22" s="1"/>
  <c r="Y23"/>
  <c r="M23" s="1"/>
  <c r="Y24"/>
  <c r="M24" s="1"/>
  <c r="Y25"/>
  <c r="M25" s="1"/>
  <c r="Y26"/>
  <c r="M26" s="1"/>
  <c r="Y27"/>
  <c r="M27" s="1"/>
  <c r="Y28"/>
  <c r="M28" s="1"/>
  <c r="Y29"/>
  <c r="M29" s="1"/>
  <c r="Y30"/>
  <c r="M30" s="1"/>
  <c r="Y31"/>
  <c r="M31" s="1"/>
  <c r="Y32"/>
  <c r="M32" s="1"/>
  <c r="Y33"/>
  <c r="M33" s="1"/>
  <c r="Y34"/>
  <c r="M34" s="1"/>
  <c r="Y35"/>
  <c r="M35" s="1"/>
  <c r="Y36"/>
  <c r="M36" s="1"/>
  <c r="Y37"/>
  <c r="M37" s="1"/>
  <c r="Y38"/>
  <c r="M38" s="1"/>
  <c r="Y39"/>
  <c r="M39" s="1"/>
  <c r="Y40"/>
  <c r="M40" s="1"/>
  <c r="Y41"/>
  <c r="M41" s="1"/>
  <c r="Y42"/>
  <c r="M42" s="1"/>
  <c r="Y43"/>
  <c r="M43" s="1"/>
  <c r="Y44"/>
  <c r="M44" s="1"/>
  <c r="Y45"/>
  <c r="M45" s="1"/>
  <c r="Y46"/>
  <c r="M46" s="1"/>
  <c r="Y47"/>
  <c r="M47" s="1"/>
  <c r="Y48"/>
  <c r="M48" s="1"/>
  <c r="Y49"/>
  <c r="M49" s="1"/>
  <c r="Y50"/>
  <c r="M50" s="1"/>
  <c r="Y51"/>
  <c r="M51" s="1"/>
  <c r="Y52"/>
  <c r="M52" s="1"/>
  <c r="Y53"/>
  <c r="M53" s="1"/>
  <c r="Y54"/>
  <c r="M54" s="1"/>
  <c r="M7"/>
  <c r="N7" l="1"/>
  <c r="N53"/>
  <c r="N52"/>
  <c r="F51"/>
  <c r="F50"/>
  <c r="F48"/>
  <c r="F47"/>
  <c r="F46"/>
  <c r="F45"/>
  <c r="F44"/>
  <c r="F43"/>
  <c r="F42"/>
  <c r="F41"/>
  <c r="F40"/>
  <c r="F39"/>
  <c r="F38"/>
  <c r="F37"/>
  <c r="F36"/>
  <c r="F35"/>
  <c r="F34"/>
  <c r="F33"/>
  <c r="F32"/>
  <c r="G31"/>
  <c r="G30"/>
  <c r="H30" s="1"/>
  <c r="G29"/>
  <c r="G28"/>
  <c r="G27"/>
  <c r="G26"/>
  <c r="G25"/>
  <c r="G24"/>
  <c r="G23"/>
  <c r="G22"/>
  <c r="G21"/>
  <c r="G20"/>
  <c r="G19"/>
  <c r="G18"/>
  <c r="G17"/>
  <c r="G16"/>
  <c r="G15"/>
  <c r="G14"/>
  <c r="G13"/>
  <c r="I13" s="1"/>
  <c r="G12"/>
  <c r="I12" s="1"/>
  <c r="G11"/>
  <c r="H11" s="1"/>
  <c r="G10"/>
  <c r="G9"/>
  <c r="H9" s="1"/>
  <c r="G7"/>
  <c r="G54"/>
  <c r="G8"/>
  <c r="H8" s="1"/>
  <c r="G46"/>
  <c r="I46" s="1"/>
  <c r="G36"/>
  <c r="G48"/>
  <c r="G38"/>
  <c r="G37"/>
  <c r="G50"/>
  <c r="G42"/>
  <c r="G53"/>
  <c r="G52"/>
  <c r="G44"/>
  <c r="G40"/>
  <c r="F54"/>
  <c r="F53"/>
  <c r="F52"/>
  <c r="N54"/>
  <c r="G51"/>
  <c r="G34"/>
  <c r="G32"/>
  <c r="F31"/>
  <c r="N50"/>
  <c r="N48"/>
  <c r="N46"/>
  <c r="N44"/>
  <c r="N36"/>
  <c r="G43"/>
  <c r="N42"/>
  <c r="N40"/>
  <c r="N38"/>
  <c r="G35"/>
  <c r="N34"/>
  <c r="G33"/>
  <c r="N32"/>
  <c r="G47"/>
  <c r="G45"/>
  <c r="G41"/>
  <c r="G39"/>
  <c r="N51"/>
  <c r="N49"/>
  <c r="N47"/>
  <c r="N45"/>
  <c r="N43"/>
  <c r="N41"/>
  <c r="N39"/>
  <c r="N37"/>
  <c r="N35"/>
  <c r="N33"/>
  <c r="F15"/>
  <c r="F23"/>
  <c r="F19"/>
  <c r="F27"/>
  <c r="F17"/>
  <c r="F21"/>
  <c r="F25"/>
  <c r="F29"/>
  <c r="F13"/>
  <c r="F16"/>
  <c r="F18"/>
  <c r="F20"/>
  <c r="F22"/>
  <c r="F24"/>
  <c r="F26"/>
  <c r="F28"/>
  <c r="F30"/>
  <c r="F14"/>
  <c r="N15"/>
  <c r="N16"/>
  <c r="N17"/>
  <c r="N18"/>
  <c r="N19"/>
  <c r="N20"/>
  <c r="N21"/>
  <c r="N22"/>
  <c r="N23"/>
  <c r="N24"/>
  <c r="N25"/>
  <c r="N26"/>
  <c r="N27"/>
  <c r="N28"/>
  <c r="N29"/>
  <c r="N30"/>
  <c r="F7"/>
  <c r="F8"/>
  <c r="N8"/>
  <c r="F9"/>
  <c r="N9"/>
  <c r="F10"/>
  <c r="N10"/>
  <c r="F11"/>
  <c r="N11"/>
  <c r="F12"/>
  <c r="N12"/>
  <c r="N13"/>
  <c r="N14"/>
  <c r="N31"/>
  <c r="H24" l="1"/>
  <c r="I24"/>
  <c r="I18"/>
  <c r="J18" s="1"/>
  <c r="I26"/>
  <c r="J26" s="1"/>
  <c r="H31"/>
  <c r="I29"/>
  <c r="J29" s="1"/>
  <c r="I25"/>
  <c r="J25" s="1"/>
  <c r="I22"/>
  <c r="I15"/>
  <c r="J15" s="1"/>
  <c r="I20"/>
  <c r="I23"/>
  <c r="J23" s="1"/>
  <c r="I21"/>
  <c r="I19"/>
  <c r="I17"/>
  <c r="I28"/>
  <c r="I16"/>
  <c r="J16" s="1"/>
  <c r="I31"/>
  <c r="H29"/>
  <c r="H28"/>
  <c r="H26"/>
  <c r="H25"/>
  <c r="H23"/>
  <c r="H22"/>
  <c r="H21"/>
  <c r="H20"/>
  <c r="H19"/>
  <c r="H18"/>
  <c r="H17"/>
  <c r="H16"/>
  <c r="H15"/>
  <c r="H27"/>
  <c r="I27"/>
  <c r="J12"/>
  <c r="H51"/>
  <c r="H53"/>
  <c r="J46"/>
  <c r="H37"/>
  <c r="H48"/>
  <c r="H46"/>
  <c r="I8"/>
  <c r="H54"/>
  <c r="I7"/>
  <c r="I9"/>
  <c r="H10"/>
  <c r="I11"/>
  <c r="H12"/>
  <c r="H13"/>
  <c r="I14"/>
  <c r="I30"/>
  <c r="J13"/>
  <c r="I35"/>
  <c r="H43"/>
  <c r="H40"/>
  <c r="H42"/>
  <c r="H50"/>
  <c r="H38"/>
  <c r="H7"/>
  <c r="H14"/>
  <c r="I10"/>
  <c r="I37"/>
  <c r="I48"/>
  <c r="I54"/>
  <c r="I51"/>
  <c r="I42"/>
  <c r="I50"/>
  <c r="I53"/>
  <c r="I38"/>
  <c r="H36"/>
  <c r="I36"/>
  <c r="H52"/>
  <c r="I52"/>
  <c r="H44"/>
  <c r="I44"/>
  <c r="I40"/>
  <c r="H32"/>
  <c r="I32"/>
  <c r="H34"/>
  <c r="I34"/>
  <c r="H33"/>
  <c r="I33"/>
  <c r="H35"/>
  <c r="I43"/>
  <c r="H41"/>
  <c r="I41"/>
  <c r="H45"/>
  <c r="I45"/>
  <c r="H39"/>
  <c r="I39"/>
  <c r="H47"/>
  <c r="I47"/>
  <c r="K12" l="1"/>
  <c r="K46"/>
  <c r="K29"/>
  <c r="L29" s="1"/>
  <c r="K16"/>
  <c r="L16" s="1"/>
  <c r="K25"/>
  <c r="K13"/>
  <c r="L13" s="1"/>
  <c r="K26"/>
  <c r="K23"/>
  <c r="K18"/>
  <c r="K15"/>
  <c r="J24"/>
  <c r="K24" s="1"/>
  <c r="J22"/>
  <c r="J20"/>
  <c r="J19"/>
  <c r="K19" s="1"/>
  <c r="J21"/>
  <c r="K21" s="1"/>
  <c r="J31"/>
  <c r="J17"/>
  <c r="K17" s="1"/>
  <c r="J28"/>
  <c r="K28" s="1"/>
  <c r="J27"/>
  <c r="K27" s="1"/>
  <c r="J44"/>
  <c r="J52"/>
  <c r="K52" s="1"/>
  <c r="J36"/>
  <c r="K36" s="1"/>
  <c r="J38"/>
  <c r="K38" s="1"/>
  <c r="J54"/>
  <c r="K54" s="1"/>
  <c r="J37"/>
  <c r="K37" s="1"/>
  <c r="J47"/>
  <c r="K47" s="1"/>
  <c r="J39"/>
  <c r="K39" s="1"/>
  <c r="J45"/>
  <c r="J41"/>
  <c r="J43"/>
  <c r="K43" s="1"/>
  <c r="J33"/>
  <c r="K33" s="1"/>
  <c r="J34"/>
  <c r="J32"/>
  <c r="K32" s="1"/>
  <c r="J40"/>
  <c r="K40" s="1"/>
  <c r="J53"/>
  <c r="K53" s="1"/>
  <c r="J50"/>
  <c r="K50" s="1"/>
  <c r="J51"/>
  <c r="K51" s="1"/>
  <c r="J48"/>
  <c r="K48" s="1"/>
  <c r="J10"/>
  <c r="K10" s="1"/>
  <c r="J35"/>
  <c r="K35" s="1"/>
  <c r="J30"/>
  <c r="K30" s="1"/>
  <c r="J14"/>
  <c r="K14" s="1"/>
  <c r="J11"/>
  <c r="K11" s="1"/>
  <c r="J9"/>
  <c r="K9" s="1"/>
  <c r="J7"/>
  <c r="K7" s="1"/>
  <c r="J8"/>
  <c r="K8" s="1"/>
  <c r="J42"/>
  <c r="K42" s="1"/>
  <c r="K31" l="1"/>
  <c r="K44"/>
  <c r="K34"/>
  <c r="L34" s="1"/>
  <c r="K22"/>
  <c r="K41"/>
  <c r="L41" s="1"/>
  <c r="K20"/>
  <c r="L20" s="1"/>
  <c r="P20" s="1"/>
  <c r="K45"/>
  <c r="L45" s="1"/>
  <c r="L36"/>
  <c r="L19"/>
  <c r="L17"/>
  <c r="L33"/>
  <c r="L52"/>
  <c r="L24"/>
  <c r="L23"/>
  <c r="L15"/>
  <c r="L12"/>
  <c r="L25"/>
  <c r="L26"/>
  <c r="L18"/>
  <c r="P18" s="1"/>
  <c r="L47"/>
  <c r="P16"/>
  <c r="P13"/>
  <c r="P29"/>
  <c r="L35"/>
  <c r="L46"/>
  <c r="P24" l="1"/>
  <c r="P19"/>
  <c r="L22"/>
  <c r="L28"/>
  <c r="L21"/>
  <c r="P17"/>
  <c r="L31"/>
  <c r="L32"/>
  <c r="P12"/>
  <c r="P49"/>
  <c r="L27"/>
  <c r="P23"/>
  <c r="P15"/>
  <c r="P26"/>
  <c r="L44"/>
  <c r="P45"/>
  <c r="L39"/>
  <c r="P52"/>
  <c r="P36"/>
  <c r="P25"/>
  <c r="P47"/>
  <c r="P35"/>
  <c r="P34"/>
  <c r="P33"/>
  <c r="P41"/>
  <c r="L54"/>
  <c r="L10"/>
  <c r="L30"/>
  <c r="L14"/>
  <c r="L11"/>
  <c r="L9"/>
  <c r="L7"/>
  <c r="L8"/>
  <c r="P46"/>
  <c r="L38"/>
  <c r="L37"/>
  <c r="L43"/>
  <c r="L40"/>
  <c r="L53"/>
  <c r="L50"/>
  <c r="L51"/>
  <c r="L48"/>
  <c r="L42"/>
  <c r="P22" l="1"/>
  <c r="P28"/>
  <c r="P27"/>
  <c r="P32"/>
  <c r="P21"/>
  <c r="P31"/>
  <c r="P44"/>
  <c r="P39"/>
  <c r="P42"/>
  <c r="P48"/>
  <c r="P51"/>
  <c r="P50"/>
  <c r="P53"/>
  <c r="P40"/>
  <c r="P43"/>
  <c r="P37"/>
  <c r="P38"/>
  <c r="P8"/>
  <c r="P7"/>
  <c r="P9"/>
  <c r="P11"/>
  <c r="P14"/>
  <c r="P30"/>
  <c r="P10"/>
  <c r="P54"/>
</calcChain>
</file>

<file path=xl/sharedStrings.xml><?xml version="1.0" encoding="utf-8"?>
<sst xmlns="http://schemas.openxmlformats.org/spreadsheetml/2006/main" count="277" uniqueCount="207">
  <si>
    <t>Present Reading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</si>
  <si>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</si>
  <si>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 xml:space="preserve"> 2nd 100 units:</t>
  </si>
  <si>
    <t>Statement for the month of :</t>
  </si>
  <si>
    <t>Quarter No</t>
  </si>
  <si>
    <t>Previous reading</t>
  </si>
  <si>
    <t>Total unit Consumed</t>
  </si>
  <si>
    <t>Remaining Unit (-100)</t>
  </si>
  <si>
    <t>Remaining Unit (-200)</t>
  </si>
  <si>
    <t>Sub Total    (Rs)</t>
  </si>
  <si>
    <t>Total   Amt. (Rs)</t>
  </si>
  <si>
    <t>Monthly min./ fixed charge</t>
  </si>
  <si>
    <t>Average min./Flat Charge</t>
  </si>
  <si>
    <t>Adjustment if any (+/-)</t>
  </si>
  <si>
    <t>Net amount to be deducted (Rs)</t>
  </si>
  <si>
    <t>Remarks</t>
  </si>
  <si>
    <t>Tariff:</t>
  </si>
  <si>
    <t>1st 100 units:</t>
  </si>
  <si>
    <t>2nd 100 units:</t>
  </si>
  <si>
    <t>Rest units:</t>
  </si>
  <si>
    <t>Monthly fixed charge:</t>
  </si>
  <si>
    <t>Min. charge:</t>
  </si>
  <si>
    <t>Nil</t>
  </si>
  <si>
    <t>BH-I/1</t>
  </si>
  <si>
    <t xml:space="preserve">               Rest units :</t>
  </si>
  <si>
    <t>Bill no:</t>
  </si>
  <si>
    <t>STATEMENT FOR ELECTRICITY CONSUMPTION CHARGES AT BAMBOO COTTAGES, NEHU PERMANENT CAMPUS</t>
  </si>
  <si>
    <t>BH-I/2</t>
  </si>
  <si>
    <t xml:space="preserve">Monthly fixed / minimum charge : </t>
  </si>
  <si>
    <t>Billing Date:</t>
  </si>
  <si>
    <t>BH-I/3</t>
  </si>
  <si>
    <t>BH-I/4</t>
  </si>
  <si>
    <t>BH-I/5</t>
  </si>
  <si>
    <t>BH-I/6</t>
  </si>
  <si>
    <t>BH-I/7</t>
  </si>
  <si>
    <t>BH-I/8</t>
  </si>
  <si>
    <t>BH-I/9</t>
  </si>
  <si>
    <t>BH-I/10</t>
  </si>
  <si>
    <t>BH-I/11</t>
  </si>
  <si>
    <t>BH-I/12</t>
  </si>
  <si>
    <t>BH-I/13</t>
  </si>
  <si>
    <t>BH-I/14</t>
  </si>
  <si>
    <t>BH-I/15</t>
  </si>
  <si>
    <t>BH-I/16</t>
  </si>
  <si>
    <t>BH-I/17</t>
  </si>
  <si>
    <t>BH-I/18</t>
  </si>
  <si>
    <t>BH-I/19</t>
  </si>
  <si>
    <t>BH-I/20</t>
  </si>
  <si>
    <t>BH-II/1</t>
  </si>
  <si>
    <t>BH-II/2</t>
  </si>
  <si>
    <t>BH-II/3</t>
  </si>
  <si>
    <t>BH-II/4</t>
  </si>
  <si>
    <t>BH-II/5</t>
  </si>
  <si>
    <t>BH-II/6</t>
  </si>
  <si>
    <t>BH-II/7</t>
  </si>
  <si>
    <t>BH-II/8</t>
  </si>
  <si>
    <t>BH-II/9</t>
  </si>
  <si>
    <t>BH-II/10</t>
  </si>
  <si>
    <t>BH-II/11</t>
  </si>
  <si>
    <t>BH-II/12</t>
  </si>
  <si>
    <t>BH-II/13</t>
  </si>
  <si>
    <t>BH-II/14</t>
  </si>
  <si>
    <t>BH-II/15</t>
  </si>
  <si>
    <t>BH-II/16</t>
  </si>
  <si>
    <t>BH-II/17</t>
  </si>
  <si>
    <t>BH-II/18</t>
  </si>
  <si>
    <t>BH-II/19</t>
  </si>
  <si>
    <t>BH-II/20</t>
  </si>
  <si>
    <t>BH-II/21</t>
  </si>
  <si>
    <t>BH-II/22</t>
  </si>
  <si>
    <t>BH-II/23</t>
  </si>
  <si>
    <t>BH-II/24</t>
  </si>
  <si>
    <t>BH-II/25</t>
  </si>
  <si>
    <t>BH-II/26</t>
  </si>
  <si>
    <t>Rate 1st Hundred unit @3.15</t>
  </si>
  <si>
    <t>Rate 2nd Hundred unit @3.75</t>
  </si>
  <si>
    <t>Rate Remaining unit @5.00</t>
  </si>
  <si>
    <t>BH-II/49</t>
  </si>
  <si>
    <t>BH-II/50</t>
  </si>
  <si>
    <t xml:space="preserve">Pay By Date : </t>
  </si>
  <si>
    <t>On or Before the last day of the billing month.</t>
  </si>
  <si>
    <r>
      <rPr>
        <b/>
        <sz val="11"/>
        <rFont val="Calibri"/>
        <family val="2"/>
        <scheme val="minor"/>
      </rPr>
      <t>Tariff</t>
    </r>
    <r>
      <rPr>
        <sz val="11"/>
        <rFont val="Calibri"/>
        <family val="2"/>
        <scheme val="minor"/>
      </rPr>
      <t>:  1st 100 units :</t>
    </r>
  </si>
  <si>
    <t>Name of the occupant</t>
  </si>
  <si>
    <t>Dr. Rajnit Seal</t>
  </si>
  <si>
    <t>My Café</t>
  </si>
  <si>
    <t>Mr. M.C. Reddy</t>
  </si>
  <si>
    <t xml:space="preserve">Karan Gurung </t>
  </si>
  <si>
    <t>Joydeep Das</t>
  </si>
  <si>
    <t>Sanat Das</t>
  </si>
  <si>
    <t>Lakhi Deb</t>
  </si>
  <si>
    <t>Sudip Paul</t>
  </si>
  <si>
    <t>My café</t>
  </si>
  <si>
    <t>R.E. Kharbani</t>
  </si>
  <si>
    <t>Shyamal Mandal</t>
  </si>
  <si>
    <t>Samarjyoti Hazarika</t>
  </si>
  <si>
    <t>Nripanka Bora</t>
  </si>
  <si>
    <t>Shri. Davidson Pyngrope</t>
  </si>
  <si>
    <t xml:space="preserve">BH - I / 1 </t>
  </si>
  <si>
    <t xml:space="preserve">BH - I / 2 </t>
  </si>
  <si>
    <t>BH - I / 3</t>
  </si>
  <si>
    <t xml:space="preserve">BH - I / 4 </t>
  </si>
  <si>
    <t xml:space="preserve">BH - I / 5 </t>
  </si>
  <si>
    <t xml:space="preserve">BH - I / 6 </t>
  </si>
  <si>
    <t>BH - I / 7</t>
  </si>
  <si>
    <t xml:space="preserve">BH - I / 8 </t>
  </si>
  <si>
    <t xml:space="preserve">BH - I / 9 </t>
  </si>
  <si>
    <t>BH - I / 10</t>
  </si>
  <si>
    <t>BH - I / 11</t>
  </si>
  <si>
    <t>BH - I / 12</t>
  </si>
  <si>
    <t xml:space="preserve">BH - I / 13 </t>
  </si>
  <si>
    <t xml:space="preserve">BH - I / 14 </t>
  </si>
  <si>
    <t xml:space="preserve">BH - I / 15 </t>
  </si>
  <si>
    <t>BH - I / 16</t>
  </si>
  <si>
    <t>BH - I / 17</t>
  </si>
  <si>
    <t>BH - I / 18</t>
  </si>
  <si>
    <t>BH - I / 19</t>
  </si>
  <si>
    <t>BH - I / 20</t>
  </si>
  <si>
    <t xml:space="preserve">BH - II / 1 </t>
  </si>
  <si>
    <t>BH - II / 2</t>
  </si>
  <si>
    <t xml:space="preserve">BH - II / 3 </t>
  </si>
  <si>
    <t xml:space="preserve">BH - II / 4 </t>
  </si>
  <si>
    <t xml:space="preserve">BH - II / 5 </t>
  </si>
  <si>
    <t xml:space="preserve">BH - II / 6 </t>
  </si>
  <si>
    <t>BH - II / 7</t>
  </si>
  <si>
    <t>BH - II / 8</t>
  </si>
  <si>
    <t>BH - II / 9</t>
  </si>
  <si>
    <t>BH - II / 10</t>
  </si>
  <si>
    <t>BH - II / 11</t>
  </si>
  <si>
    <t>BH - II / 12</t>
  </si>
  <si>
    <t>BH - II / 13</t>
  </si>
  <si>
    <t xml:space="preserve">BH - II / 14 </t>
  </si>
  <si>
    <t>BH - II / 15</t>
  </si>
  <si>
    <t>BH - II / 16</t>
  </si>
  <si>
    <t>BH - II / 17</t>
  </si>
  <si>
    <t xml:space="preserve">BH - II / 18 </t>
  </si>
  <si>
    <t xml:space="preserve">BH - II / 19 </t>
  </si>
  <si>
    <t>BH - II / 20</t>
  </si>
  <si>
    <t>BH - II / 21</t>
  </si>
  <si>
    <t>BH - II / 22</t>
  </si>
  <si>
    <t xml:space="preserve">BH - II / 23 </t>
  </si>
  <si>
    <t xml:space="preserve">BH - II / 24 </t>
  </si>
  <si>
    <t xml:space="preserve">BH - II / 25 </t>
  </si>
  <si>
    <t>BH - II / 26</t>
  </si>
  <si>
    <t>BH - II / 49</t>
  </si>
  <si>
    <t>BH - II / 50</t>
  </si>
  <si>
    <t>Month &amp; year :</t>
  </si>
  <si>
    <t>Nihal Limbu</t>
  </si>
  <si>
    <t>Mr. Sanjay Yadav &amp; Mr. Amit Mani Tripathi</t>
  </si>
  <si>
    <t>Dyamond Syngkli</t>
  </si>
  <si>
    <t>Nr. Sourav Sarkar</t>
  </si>
  <si>
    <t>Mr. Sunil Kr. Shaw</t>
  </si>
  <si>
    <t>Mr. Jonathan Nongbri</t>
  </si>
  <si>
    <t xml:space="preserve">Imliyangba </t>
  </si>
  <si>
    <t>Ms. Jyoti Pathak</t>
  </si>
  <si>
    <t>Mr. Hemanta Bordoloi</t>
  </si>
  <si>
    <t>Amresh I Prasad</t>
  </si>
  <si>
    <t>B.S. Lyngdoh</t>
  </si>
  <si>
    <t>Shri. Subhabrata Senapati</t>
  </si>
  <si>
    <t>Arpita J Baruah, Kangkana Bezborah</t>
  </si>
  <si>
    <t>Kanu Charan Das, Ritesh &amp; Kailash</t>
  </si>
  <si>
    <t>Smti. Sohini Deb, Amrita Dutta</t>
  </si>
  <si>
    <t>Shri. A. Asou Chiste</t>
  </si>
  <si>
    <t>A. Karuna Karan</t>
  </si>
  <si>
    <t>Anjuman Nahar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</si>
  <si>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</si>
  <si>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</si>
  <si>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</si>
  <si>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</si>
  <si>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</si>
  <si>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</si>
  <si>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</si>
  <si>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</si>
  <si>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</si>
  <si>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</si>
  <si>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Mr. Amardeep Kutum</t>
  </si>
  <si>
    <t>Vacant</t>
  </si>
  <si>
    <t>Mr. Mrinal Kanti Pathak and Naba Kumar Bori</t>
  </si>
  <si>
    <t>Mr. Ankit Kumar Sinha and Kaushik Saikia</t>
  </si>
  <si>
    <t>Mr. Partha Sarathi Swarnakar</t>
  </si>
  <si>
    <t>Mr. Abhishek Rana</t>
  </si>
  <si>
    <t>Mr. Pura Laji and Ajanta Roy</t>
  </si>
  <si>
    <t>Mr. Matsram Ch. Marak</t>
  </si>
  <si>
    <t>D - 10</t>
  </si>
  <si>
    <t>D - 11</t>
  </si>
  <si>
    <t>D - 12</t>
  </si>
  <si>
    <t>D - 13</t>
  </si>
  <si>
    <t>D - 14</t>
  </si>
  <si>
    <t>D - 15</t>
  </si>
  <si>
    <t>D - 16</t>
  </si>
  <si>
    <t>D - 17</t>
  </si>
  <si>
    <t>D - 18</t>
  </si>
  <si>
    <t>D - 19</t>
  </si>
  <si>
    <t xml:space="preserve">Dr. G. Riamu </t>
  </si>
  <si>
    <t>D - C - 8</t>
  </si>
  <si>
    <t>D - C - 9</t>
  </si>
  <si>
    <t>D-C-08</t>
  </si>
  <si>
    <t>D-C-09</t>
  </si>
  <si>
    <t>Prof. Vamshee Krishna</t>
  </si>
  <si>
    <t>Shri. Deepok Singh</t>
  </si>
  <si>
    <t>Dr. Bishal Gurung</t>
  </si>
  <si>
    <t>Dr. T. Sanjoy Singh</t>
  </si>
  <si>
    <t>Praizy Halam, Anamika Nath</t>
  </si>
  <si>
    <t>Mr. Khanindram Baruah</t>
  </si>
  <si>
    <t xml:space="preserve">Dr. Tangkhohao </t>
  </si>
  <si>
    <t>May' 2025</t>
  </si>
  <si>
    <t>052025</t>
  </si>
  <si>
    <t>Quarter locked</t>
  </si>
</sst>
</file>

<file path=xl/styles.xml><?xml version="1.0" encoding="utf-8"?>
<styleSheet xmlns="http://schemas.openxmlformats.org/spreadsheetml/2006/main">
  <numFmts count="4">
    <numFmt numFmtId="164" formatCode="&quot;Rs.&quot;\ #,##0.00;[Red]&quot;Rs.&quot;\ \-#,##0.00"/>
    <numFmt numFmtId="165" formatCode="0.00;[Red]0.00"/>
    <numFmt numFmtId="166" formatCode="&quot;Rs.&quot;\ #,##0.00;[Red]&quot;Rs.&quot;\ #,##0.00"/>
    <numFmt numFmtId="167" formatCode="[$-409]d\-mmm\-yy;@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0"/>
      <name val="Calibri"/>
      <family val="2"/>
    </font>
    <font>
      <b/>
      <i/>
      <u/>
      <sz val="11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ash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Fill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vertical="center" wrapTex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>
      <alignment vertical="center"/>
    </xf>
    <xf numFmtId="0" fontId="22" fillId="2" borderId="3" xfId="0" applyFont="1" applyFill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vertical="center"/>
      <protection hidden="1"/>
    </xf>
    <xf numFmtId="166" fontId="14" fillId="0" borderId="0" xfId="0" applyNumberFormat="1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7" fillId="0" borderId="0" xfId="0" applyFont="1" applyFill="1" applyAlignment="1" applyProtection="1">
      <alignment vertical="center" wrapText="1"/>
      <protection hidden="1"/>
    </xf>
    <xf numFmtId="0" fontId="5" fillId="0" borderId="0" xfId="0" applyFont="1" applyAlignment="1" applyProtection="1">
      <protection hidden="1"/>
    </xf>
    <xf numFmtId="164" fontId="12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right"/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14" fontId="14" fillId="0" borderId="0" xfId="0" applyNumberFormat="1" applyFont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167" fontId="21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165" fontId="10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164" fontId="7" fillId="0" borderId="0" xfId="0" applyNumberFormat="1" applyFont="1" applyFill="1" applyAlignment="1" applyProtection="1">
      <alignment horizontal="left" vertical="center"/>
      <protection hidden="1"/>
    </xf>
    <xf numFmtId="2" fontId="7" fillId="0" borderId="0" xfId="0" applyNumberFormat="1" applyFont="1" applyFill="1" applyAlignment="1" applyProtection="1">
      <alignment horizontal="center" vertical="center" wrapText="1"/>
      <protection hidden="1"/>
    </xf>
    <xf numFmtId="164" fontId="12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 applyProtection="1">
      <alignment wrapText="1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49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8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164" fontId="4" fillId="0" borderId="9" xfId="0" applyNumberFormat="1" applyFont="1" applyBorder="1" applyAlignment="1" applyProtection="1">
      <alignment vertical="center"/>
      <protection hidden="1"/>
    </xf>
    <xf numFmtId="164" fontId="18" fillId="0" borderId="9" xfId="0" applyNumberFormat="1" applyFont="1" applyBorder="1" applyAlignment="1" applyProtection="1">
      <alignment vertical="center"/>
      <protection hidden="1"/>
    </xf>
    <xf numFmtId="0" fontId="13" fillId="0" borderId="9" xfId="0" applyFont="1" applyBorder="1" applyAlignment="1" applyProtection="1">
      <alignment horizontal="left" vertical="center" wrapText="1"/>
      <protection hidden="1"/>
    </xf>
    <xf numFmtId="49" fontId="15" fillId="0" borderId="0" xfId="0" applyNumberFormat="1" applyFont="1" applyFill="1" applyBorder="1" applyAlignment="1" applyProtection="1">
      <alignment vertical="center" wrapText="1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6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5" fillId="2" borderId="2" xfId="0" applyNumberFormat="1" applyFont="1" applyFill="1" applyBorder="1" applyAlignment="1" applyProtection="1">
      <alignment horizontal="center" vertical="center"/>
      <protection hidden="1"/>
    </xf>
    <xf numFmtId="165" fontId="5" fillId="0" borderId="13" xfId="0" applyNumberFormat="1" applyFont="1" applyBorder="1" applyAlignment="1" applyProtection="1">
      <alignment horizontal="center" vertical="center"/>
      <protection hidden="1"/>
    </xf>
    <xf numFmtId="165" fontId="7" fillId="0" borderId="13" xfId="0" applyNumberFormat="1" applyFont="1" applyBorder="1" applyAlignment="1" applyProtection="1">
      <alignment horizontal="center" vertical="center"/>
      <protection hidden="1"/>
    </xf>
    <xf numFmtId="165" fontId="11" fillId="0" borderId="3" xfId="0" applyNumberFormat="1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 wrapText="1"/>
      <protection hidden="1"/>
    </xf>
    <xf numFmtId="49" fontId="0" fillId="0" borderId="10" xfId="0" applyNumberFormat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2" fontId="23" fillId="0" borderId="0" xfId="0" applyNumberFormat="1" applyFont="1" applyFill="1" applyAlignment="1" applyProtection="1">
      <alignment horizontal="center" vertical="center"/>
      <protection hidden="1"/>
    </xf>
    <xf numFmtId="2" fontId="23" fillId="0" borderId="0" xfId="0" applyNumberFormat="1" applyFont="1" applyFill="1" applyAlignment="1" applyProtection="1">
      <alignment horizontal="center" vertical="center" wrapText="1"/>
      <protection hidden="1"/>
    </xf>
    <xf numFmtId="2" fontId="7" fillId="0" borderId="0" xfId="0" applyNumberFormat="1" applyFont="1" applyFill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5" fontId="22" fillId="0" borderId="3" xfId="0" applyNumberFormat="1" applyFont="1" applyBorder="1" applyAlignment="1" applyProtection="1">
      <alignment horizontal="center" vertical="center"/>
      <protection hidden="1"/>
    </xf>
    <xf numFmtId="165" fontId="22" fillId="2" borderId="3" xfId="0" applyNumberFormat="1" applyFont="1" applyFill="1" applyBorder="1" applyAlignment="1" applyProtection="1">
      <alignment horizontal="center" vertical="center"/>
      <protection hidden="1"/>
    </xf>
    <xf numFmtId="165" fontId="23" fillId="0" borderId="3" xfId="0" applyNumberFormat="1" applyFont="1" applyBorder="1" applyAlignment="1" applyProtection="1">
      <alignment horizontal="center" vertical="center"/>
      <protection hidden="1"/>
    </xf>
    <xf numFmtId="165" fontId="5" fillId="0" borderId="7" xfId="0" applyNumberFormat="1" applyFont="1" applyBorder="1" applyAlignment="1" applyProtection="1">
      <alignment horizontal="center" vertical="center" wrapText="1"/>
      <protection hidden="1"/>
    </xf>
    <xf numFmtId="49" fontId="0" fillId="0" borderId="8" xfId="0" applyNumberFormat="1" applyBorder="1" applyAlignment="1" applyProtection="1">
      <alignment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2" borderId="3" xfId="0" applyNumberFormat="1" applyFont="1" applyFill="1" applyBorder="1" applyAlignment="1" applyProtection="1">
      <alignment horizontal="center" vertical="center"/>
      <protection hidden="1"/>
    </xf>
    <xf numFmtId="165" fontId="7" fillId="0" borderId="3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5" fillId="0" borderId="0" xfId="0" applyFont="1" applyAlignment="1" applyProtection="1">
      <alignment vertical="top" wrapText="1"/>
      <protection hidden="1"/>
    </xf>
    <xf numFmtId="0" fontId="2" fillId="0" borderId="14" xfId="0" applyFont="1" applyBorder="1" applyAlignment="1" applyProtection="1">
      <alignment vertical="center"/>
      <protection hidden="1"/>
    </xf>
    <xf numFmtId="165" fontId="5" fillId="0" borderId="14" xfId="0" applyNumberFormat="1" applyFont="1" applyBorder="1" applyAlignment="1" applyProtection="1">
      <alignment horizontal="center" vertical="center"/>
      <protection hidden="1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7" fillId="0" borderId="14" xfId="0" applyNumberFormat="1" applyFont="1" applyBorder="1" applyAlignment="1" applyProtection="1">
      <alignment horizontal="center" vertical="center"/>
      <protection hidden="1"/>
    </xf>
    <xf numFmtId="165" fontId="11" fillId="0" borderId="14" xfId="0" applyNumberFormat="1" applyFont="1" applyBorder="1" applyAlignment="1" applyProtection="1">
      <alignment horizontal="center" vertical="center"/>
      <protection hidden="1"/>
    </xf>
    <xf numFmtId="165" fontId="5" fillId="0" borderId="14" xfId="0" applyNumberFormat="1" applyFont="1" applyBorder="1" applyAlignment="1" applyProtection="1">
      <alignment horizontal="center" vertical="center" wrapText="1"/>
      <protection hidden="1"/>
    </xf>
    <xf numFmtId="49" fontId="0" fillId="0" borderId="14" xfId="0" applyNumberForma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2" borderId="0" xfId="0" applyNumberFormat="1" applyFont="1" applyFill="1" applyBorder="1" applyAlignment="1" applyProtection="1">
      <alignment horizontal="center" vertical="center"/>
      <protection hidden="1"/>
    </xf>
    <xf numFmtId="165" fontId="7" fillId="0" borderId="0" xfId="0" applyNumberFormat="1" applyFont="1" applyBorder="1" applyAlignment="1" applyProtection="1">
      <alignment horizontal="center" vertical="center"/>
      <protection hidden="1"/>
    </xf>
    <xf numFmtId="165" fontId="11" fillId="0" borderId="0" xfId="0" applyNumberFormat="1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165" fontId="1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75"/>
  <sheetViews>
    <sheetView tabSelected="1" workbookViewId="0">
      <selection activeCell="T25" sqref="T25"/>
    </sheetView>
  </sheetViews>
  <sheetFormatPr defaultRowHeight="15"/>
  <cols>
    <col min="1" max="1" width="19.28515625" customWidth="1"/>
    <col min="2" max="2" width="7.7109375" customWidth="1"/>
    <col min="3" max="3" width="10.140625" customWidth="1"/>
    <col min="4" max="4" width="10.85546875" customWidth="1"/>
    <col min="5" max="5" width="12" customWidth="1"/>
    <col min="6" max="6" width="10" hidden="1" customWidth="1"/>
    <col min="7" max="7" width="9.5703125" hidden="1" customWidth="1"/>
    <col min="8" max="8" width="10.5703125" hidden="1" customWidth="1"/>
    <col min="9" max="9" width="8.85546875" hidden="1" customWidth="1"/>
    <col min="10" max="10" width="10.140625" hidden="1" customWidth="1"/>
    <col min="11" max="11" width="8.140625" customWidth="1"/>
    <col min="12" max="13" width="9.5703125" customWidth="1"/>
    <col min="14" max="14" width="8.85546875" customWidth="1"/>
    <col min="15" max="15" width="10.42578125" customWidth="1"/>
    <col min="16" max="16" width="12.140625" customWidth="1"/>
    <col min="17" max="17" width="12.7109375" customWidth="1"/>
    <col min="18" max="18" width="10.28515625" customWidth="1"/>
    <col min="19" max="19" width="10.140625" customWidth="1"/>
    <col min="20" max="20" width="7" customWidth="1"/>
    <col min="21" max="21" width="8.28515625" customWidth="1"/>
    <col min="22" max="22" width="8.7109375" customWidth="1"/>
    <col min="23" max="23" width="8.42578125" customWidth="1"/>
    <col min="26" max="26" width="7.42578125" customWidth="1"/>
    <col min="27" max="27" width="8" customWidth="1"/>
    <col min="28" max="28" width="7.28515625" customWidth="1"/>
  </cols>
  <sheetData>
    <row r="1" spans="1:30" ht="23.25" customHeight="1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8"/>
      <c r="U1" s="28"/>
      <c r="V1" s="28"/>
      <c r="W1" s="28"/>
      <c r="X1" s="28"/>
      <c r="Y1" s="28"/>
      <c r="Z1" s="28"/>
      <c r="AA1" s="28"/>
      <c r="AB1" s="3"/>
      <c r="AC1" s="3"/>
      <c r="AD1" s="12"/>
    </row>
    <row r="2" spans="1:30" ht="21.75" customHeight="1">
      <c r="A2" s="29" t="s">
        <v>1</v>
      </c>
      <c r="B2" s="30"/>
      <c r="C2" s="30"/>
      <c r="D2" s="30"/>
      <c r="E2" s="31"/>
      <c r="F2" s="32"/>
      <c r="G2" s="30"/>
      <c r="H2" s="33"/>
      <c r="I2" s="32"/>
      <c r="J2" s="30"/>
      <c r="K2" s="30"/>
      <c r="L2" s="31" t="s">
        <v>28</v>
      </c>
      <c r="M2" s="30"/>
      <c r="N2" s="30"/>
      <c r="O2" s="33">
        <v>180</v>
      </c>
      <c r="P2" s="31"/>
      <c r="Q2" s="30" t="s">
        <v>145</v>
      </c>
      <c r="R2" s="34" t="s">
        <v>205</v>
      </c>
      <c r="S2" s="35"/>
      <c r="T2" s="36"/>
      <c r="U2" s="36"/>
      <c r="V2" s="36"/>
      <c r="W2" s="28"/>
      <c r="X2" s="28"/>
      <c r="Y2" s="28"/>
      <c r="Z2" s="28"/>
      <c r="AA2" s="28"/>
      <c r="AB2" s="3"/>
      <c r="AC2" s="3"/>
      <c r="AD2" s="2"/>
    </row>
    <row r="3" spans="1:30" ht="24" customHeight="1">
      <c r="A3" s="37" t="s">
        <v>81</v>
      </c>
      <c r="B3" s="38">
        <v>5</v>
      </c>
      <c r="C3" s="39" t="s">
        <v>2</v>
      </c>
      <c r="D3" s="39"/>
      <c r="E3" s="40">
        <v>5.04</v>
      </c>
      <c r="F3" s="31"/>
      <c r="G3" s="41"/>
      <c r="H3" s="42"/>
      <c r="I3" s="32"/>
      <c r="J3" s="30"/>
      <c r="K3" s="43" t="s">
        <v>29</v>
      </c>
      <c r="L3" s="43"/>
      <c r="M3" s="44">
        <v>45819</v>
      </c>
      <c r="N3" s="30"/>
      <c r="O3" s="45"/>
      <c r="P3" s="45"/>
      <c r="Q3" s="46"/>
      <c r="R3" s="46"/>
      <c r="S3" s="35"/>
      <c r="T3" s="47"/>
      <c r="U3" s="48"/>
      <c r="V3" s="49"/>
      <c r="W3" s="28"/>
      <c r="X3" s="28"/>
      <c r="Y3" s="28"/>
      <c r="Z3" s="28"/>
      <c r="AA3" s="28"/>
      <c r="AB3" s="3"/>
      <c r="AC3" s="3"/>
      <c r="AD3" s="2"/>
    </row>
    <row r="4" spans="1:30" ht="19.5" customHeight="1">
      <c r="A4" s="32" t="s">
        <v>24</v>
      </c>
      <c r="B4" s="50">
        <v>5.0999999999999996</v>
      </c>
      <c r="C4" s="31"/>
      <c r="D4" s="51"/>
      <c r="E4" s="52"/>
      <c r="F4" s="53"/>
      <c r="G4" s="53"/>
      <c r="H4" s="30"/>
      <c r="I4" s="30"/>
      <c r="J4" s="31"/>
      <c r="K4" s="54" t="s">
        <v>3</v>
      </c>
      <c r="L4" s="54"/>
      <c r="M4" s="54"/>
      <c r="N4" s="55" t="s">
        <v>204</v>
      </c>
      <c r="O4" s="55"/>
      <c r="P4" s="55"/>
      <c r="Q4" s="56"/>
      <c r="R4" s="56"/>
      <c r="S4" s="57"/>
      <c r="T4" s="28"/>
      <c r="U4" s="48"/>
      <c r="V4" s="49"/>
      <c r="W4" s="28"/>
      <c r="X4" s="28"/>
      <c r="Y4" s="28"/>
      <c r="Z4" s="28"/>
      <c r="AA4" s="28"/>
      <c r="AB4" s="3"/>
      <c r="AC4" s="3"/>
      <c r="AD4" s="11"/>
    </row>
    <row r="5" spans="1:30" ht="33" customHeight="1">
      <c r="A5" s="58" t="s">
        <v>79</v>
      </c>
      <c r="B5" s="59" t="s">
        <v>80</v>
      </c>
      <c r="C5" s="59"/>
      <c r="D5" s="59"/>
      <c r="E5" s="59"/>
      <c r="F5" s="60"/>
      <c r="G5" s="61"/>
      <c r="H5" s="30"/>
      <c r="I5" s="30"/>
      <c r="J5" s="31"/>
      <c r="K5" s="62"/>
      <c r="L5" s="63"/>
      <c r="M5" s="64"/>
      <c r="N5" s="62"/>
      <c r="O5" s="30"/>
      <c r="P5" s="30"/>
      <c r="Q5" s="30"/>
      <c r="R5" s="30"/>
      <c r="S5" s="35"/>
      <c r="T5" s="28"/>
      <c r="U5" s="48"/>
      <c r="V5" s="49"/>
      <c r="W5" s="28"/>
      <c r="X5" s="28"/>
      <c r="Y5" s="28"/>
      <c r="Z5" s="28"/>
      <c r="AA5" s="28"/>
      <c r="AB5" s="3"/>
      <c r="AC5" s="3"/>
      <c r="AD5" s="2"/>
    </row>
    <row r="6" spans="1:30" ht="44.25" customHeight="1">
      <c r="A6" s="65" t="s">
        <v>82</v>
      </c>
      <c r="B6" s="66" t="s">
        <v>4</v>
      </c>
      <c r="C6" s="67" t="s">
        <v>0</v>
      </c>
      <c r="D6" s="67" t="s">
        <v>5</v>
      </c>
      <c r="E6" s="67" t="s">
        <v>6</v>
      </c>
      <c r="F6" s="67" t="s">
        <v>74</v>
      </c>
      <c r="G6" s="67" t="s">
        <v>7</v>
      </c>
      <c r="H6" s="67" t="s">
        <v>75</v>
      </c>
      <c r="I6" s="67" t="s">
        <v>8</v>
      </c>
      <c r="J6" s="67" t="s">
        <v>76</v>
      </c>
      <c r="K6" s="67" t="s">
        <v>9</v>
      </c>
      <c r="L6" s="67" t="s">
        <v>10</v>
      </c>
      <c r="M6" s="67" t="s">
        <v>11</v>
      </c>
      <c r="N6" s="67" t="s">
        <v>12</v>
      </c>
      <c r="O6" s="67" t="s">
        <v>13</v>
      </c>
      <c r="P6" s="67" t="s">
        <v>14</v>
      </c>
      <c r="Q6" s="67" t="s">
        <v>15</v>
      </c>
      <c r="R6" s="68" t="s">
        <v>25</v>
      </c>
      <c r="S6" s="69"/>
      <c r="T6" s="70" t="s">
        <v>16</v>
      </c>
      <c r="U6" s="71" t="s">
        <v>17</v>
      </c>
      <c r="V6" s="71" t="s">
        <v>18</v>
      </c>
      <c r="W6" s="71" t="s">
        <v>19</v>
      </c>
      <c r="X6" s="71" t="s">
        <v>20</v>
      </c>
      <c r="Y6" s="71" t="s">
        <v>21</v>
      </c>
      <c r="Z6" s="72"/>
      <c r="AA6" s="72"/>
      <c r="AB6" s="5"/>
      <c r="AC6" s="4"/>
    </row>
    <row r="7" spans="1:30" ht="15" customHeight="1">
      <c r="A7" s="24" t="s">
        <v>83</v>
      </c>
      <c r="B7" s="73" t="s">
        <v>23</v>
      </c>
      <c r="C7" s="13">
        <v>13230</v>
      </c>
      <c r="D7" s="13">
        <v>13139</v>
      </c>
      <c r="E7" s="74">
        <f>IF((C7&gt;D7),(C7-D7),(0))/1</f>
        <v>91</v>
      </c>
      <c r="F7" s="75">
        <f t="shared" ref="F7:F31" si="0">IF((E7&gt;100),(100*U7), (E7*U7))</f>
        <v>455</v>
      </c>
      <c r="G7" s="26">
        <f t="shared" ref="G7:G31" si="1">IF((E7&gt;100),(E7-100),(0))</f>
        <v>0</v>
      </c>
      <c r="H7" s="76">
        <f>IF((G7&gt;100),(100*V7),(G7*V7))</f>
        <v>0</v>
      </c>
      <c r="I7" s="26">
        <f>IF((G7&gt;100),(G7-100),(0))</f>
        <v>0</v>
      </c>
      <c r="J7" s="75">
        <f t="shared" ref="J7:J31" si="2">IF((I7&gt;0),(I7*W7),(0))</f>
        <v>0</v>
      </c>
      <c r="K7" s="77">
        <f>(F7+H7+J7)*1</f>
        <v>455</v>
      </c>
      <c r="L7" s="77">
        <f>K7</f>
        <v>455</v>
      </c>
      <c r="M7" s="78">
        <f>IF((Y7&gt;0),Y7,130)</f>
        <v>180</v>
      </c>
      <c r="N7" s="75">
        <f>IF((M7&gt;0),0,(M7+O7))</f>
        <v>0</v>
      </c>
      <c r="O7" s="77">
        <v>0</v>
      </c>
      <c r="P7" s="75">
        <f>IF((L7&gt;0),(L7+M7+O7),(M7)+(O7))</f>
        <v>635</v>
      </c>
      <c r="Q7" s="79" t="s">
        <v>22</v>
      </c>
      <c r="R7" s="80" t="s">
        <v>97</v>
      </c>
      <c r="S7" s="81" t="str">
        <f>R2</f>
        <v>052025</v>
      </c>
      <c r="T7" s="82"/>
      <c r="U7" s="83">
        <v>5</v>
      </c>
      <c r="V7" s="84">
        <v>5.04</v>
      </c>
      <c r="W7" s="83">
        <v>5.0999999999999996</v>
      </c>
      <c r="X7" s="83">
        <v>90</v>
      </c>
      <c r="Y7" s="83">
        <f>2*X7</f>
        <v>180</v>
      </c>
      <c r="Z7" s="85"/>
      <c r="AA7" s="85"/>
      <c r="AB7" s="6"/>
      <c r="AC7" s="3"/>
    </row>
    <row r="8" spans="1:30">
      <c r="A8" s="25" t="s">
        <v>175</v>
      </c>
      <c r="B8" s="86" t="s">
        <v>27</v>
      </c>
      <c r="C8" s="22"/>
      <c r="D8" s="22"/>
      <c r="E8" s="22">
        <f t="shared" ref="E8:E53" si="3">IF((C8&gt;D8),(C8-D8),(0))/1</f>
        <v>0</v>
      </c>
      <c r="F8" s="87">
        <f t="shared" si="0"/>
        <v>0</v>
      </c>
      <c r="G8" s="21">
        <f t="shared" si="1"/>
        <v>0</v>
      </c>
      <c r="H8" s="88">
        <f t="shared" ref="H8:H31" si="4">IF((G8&gt;100),(100*V8),(G8*V8))</f>
        <v>0</v>
      </c>
      <c r="I8" s="21">
        <f t="shared" ref="I8:I31" si="5">IF((G8&gt;100),(G8-100),(0))</f>
        <v>0</v>
      </c>
      <c r="J8" s="87">
        <f t="shared" si="2"/>
        <v>0</v>
      </c>
      <c r="K8" s="87">
        <f t="shared" ref="K8:K53" si="6">(F8+H8+J8)*1</f>
        <v>0</v>
      </c>
      <c r="L8" s="87">
        <f t="shared" ref="L8:L31" si="7">K8</f>
        <v>0</v>
      </c>
      <c r="M8" s="89">
        <f t="shared" ref="M8:M54" si="8">IF((Y8&gt;0),Y8,130)</f>
        <v>180</v>
      </c>
      <c r="N8" s="87">
        <f t="shared" ref="N8:N31" si="9">IF((E8&gt;0),0,(Y8))</f>
        <v>180</v>
      </c>
      <c r="O8" s="87">
        <v>0</v>
      </c>
      <c r="P8" s="87">
        <f t="shared" ref="P8:P31" si="10">IF((L8&gt;0),(L8+M8+O8),(M8)+(O8))</f>
        <v>180</v>
      </c>
      <c r="Q8" s="79" t="s">
        <v>22</v>
      </c>
      <c r="R8" s="90" t="s">
        <v>98</v>
      </c>
      <c r="S8" s="91" t="str">
        <f>R2</f>
        <v>052025</v>
      </c>
      <c r="T8" s="82"/>
      <c r="U8" s="83">
        <v>5</v>
      </c>
      <c r="V8" s="84">
        <v>5.04</v>
      </c>
      <c r="W8" s="83">
        <v>5.0999999999999996</v>
      </c>
      <c r="X8" s="83">
        <v>90</v>
      </c>
      <c r="Y8" s="83">
        <f t="shared" ref="Y8:Y54" si="11">2*X8</f>
        <v>180</v>
      </c>
      <c r="Z8" s="85"/>
      <c r="AA8" s="85"/>
      <c r="AB8" s="6"/>
      <c r="AC8" s="3"/>
    </row>
    <row r="9" spans="1:30">
      <c r="A9" s="25" t="s">
        <v>175</v>
      </c>
      <c r="B9" s="86" t="s">
        <v>30</v>
      </c>
      <c r="C9" s="23"/>
      <c r="D9" s="23"/>
      <c r="E9" s="22">
        <f t="shared" si="3"/>
        <v>0</v>
      </c>
      <c r="F9" s="87">
        <f t="shared" si="0"/>
        <v>0</v>
      </c>
      <c r="G9" s="21">
        <f t="shared" si="1"/>
        <v>0</v>
      </c>
      <c r="H9" s="88">
        <f t="shared" si="4"/>
        <v>0</v>
      </c>
      <c r="I9" s="21">
        <f t="shared" si="5"/>
        <v>0</v>
      </c>
      <c r="J9" s="87">
        <f t="shared" si="2"/>
        <v>0</v>
      </c>
      <c r="K9" s="87">
        <f t="shared" si="6"/>
        <v>0</v>
      </c>
      <c r="L9" s="87">
        <f t="shared" si="7"/>
        <v>0</v>
      </c>
      <c r="M9" s="89">
        <f t="shared" si="8"/>
        <v>180</v>
      </c>
      <c r="N9" s="87">
        <f t="shared" si="9"/>
        <v>180</v>
      </c>
      <c r="O9" s="87">
        <v>0</v>
      </c>
      <c r="P9" s="87">
        <f t="shared" si="10"/>
        <v>180</v>
      </c>
      <c r="Q9" s="79" t="s">
        <v>22</v>
      </c>
      <c r="R9" s="90" t="s">
        <v>99</v>
      </c>
      <c r="S9" s="91" t="str">
        <f>R2</f>
        <v>052025</v>
      </c>
      <c r="T9" s="82"/>
      <c r="U9" s="83">
        <v>5</v>
      </c>
      <c r="V9" s="84">
        <v>5.04</v>
      </c>
      <c r="W9" s="83">
        <v>5.0999999999999996</v>
      </c>
      <c r="X9" s="83">
        <v>90</v>
      </c>
      <c r="Y9" s="83">
        <f t="shared" si="11"/>
        <v>180</v>
      </c>
      <c r="Z9" s="85"/>
      <c r="AA9" s="85"/>
      <c r="AB9" s="6"/>
      <c r="AC9" s="8"/>
    </row>
    <row r="10" spans="1:30">
      <c r="A10" s="25" t="s">
        <v>85</v>
      </c>
      <c r="B10" s="86" t="s">
        <v>31</v>
      </c>
      <c r="C10" s="14">
        <v>7563</v>
      </c>
      <c r="D10" s="14">
        <v>7514</v>
      </c>
      <c r="E10" s="14">
        <f>IF((C10&gt;D10),(C10-D10),(0))/1</f>
        <v>49</v>
      </c>
      <c r="F10" s="92">
        <f t="shared" si="0"/>
        <v>245</v>
      </c>
      <c r="G10" s="7">
        <f t="shared" si="1"/>
        <v>0</v>
      </c>
      <c r="H10" s="93">
        <f t="shared" si="4"/>
        <v>0</v>
      </c>
      <c r="I10" s="7">
        <f t="shared" si="5"/>
        <v>0</v>
      </c>
      <c r="J10" s="92">
        <f t="shared" si="2"/>
        <v>0</v>
      </c>
      <c r="K10" s="92">
        <f>(F10+H10+J10)*1</f>
        <v>245</v>
      </c>
      <c r="L10" s="92">
        <f t="shared" si="7"/>
        <v>245</v>
      </c>
      <c r="M10" s="94">
        <f t="shared" si="8"/>
        <v>180</v>
      </c>
      <c r="N10" s="92">
        <f t="shared" si="9"/>
        <v>0</v>
      </c>
      <c r="O10" s="92">
        <v>0</v>
      </c>
      <c r="P10" s="92">
        <f t="shared" si="10"/>
        <v>425</v>
      </c>
      <c r="Q10" s="79" t="s">
        <v>22</v>
      </c>
      <c r="R10" s="90" t="s">
        <v>100</v>
      </c>
      <c r="S10" s="91" t="str">
        <f>R2</f>
        <v>052025</v>
      </c>
      <c r="T10" s="82"/>
      <c r="U10" s="83">
        <v>5</v>
      </c>
      <c r="V10" s="84">
        <v>5.04</v>
      </c>
      <c r="W10" s="83">
        <v>5.0999999999999996</v>
      </c>
      <c r="X10" s="83">
        <v>90</v>
      </c>
      <c r="Y10" s="83">
        <f t="shared" si="11"/>
        <v>180</v>
      </c>
      <c r="Z10" s="85"/>
      <c r="AA10" s="85"/>
      <c r="AB10" s="6"/>
      <c r="AC10" s="8"/>
    </row>
    <row r="11" spans="1:30" ht="26.25" customHeight="1">
      <c r="A11" s="16" t="s">
        <v>147</v>
      </c>
      <c r="B11" s="86" t="s">
        <v>32</v>
      </c>
      <c r="C11" s="14">
        <v>8393</v>
      </c>
      <c r="D11" s="14">
        <v>8371</v>
      </c>
      <c r="E11" s="14">
        <f>IF((C11&gt;D11),(C11-D11),(0))/1</f>
        <v>22</v>
      </c>
      <c r="F11" s="92">
        <f t="shared" si="0"/>
        <v>110</v>
      </c>
      <c r="G11" s="7">
        <f t="shared" si="1"/>
        <v>0</v>
      </c>
      <c r="H11" s="93">
        <f t="shared" si="4"/>
        <v>0</v>
      </c>
      <c r="I11" s="7">
        <f t="shared" si="5"/>
        <v>0</v>
      </c>
      <c r="J11" s="92">
        <f t="shared" si="2"/>
        <v>0</v>
      </c>
      <c r="K11" s="92">
        <f>(F11+H11+J11)*1</f>
        <v>110</v>
      </c>
      <c r="L11" s="92">
        <f t="shared" si="7"/>
        <v>110</v>
      </c>
      <c r="M11" s="94">
        <f t="shared" si="8"/>
        <v>180</v>
      </c>
      <c r="N11" s="92">
        <f t="shared" si="9"/>
        <v>0</v>
      </c>
      <c r="O11" s="92">
        <v>0</v>
      </c>
      <c r="P11" s="92">
        <f t="shared" si="10"/>
        <v>290</v>
      </c>
      <c r="Q11" s="79" t="s">
        <v>22</v>
      </c>
      <c r="R11" s="90" t="s">
        <v>101</v>
      </c>
      <c r="S11" s="91" t="str">
        <f>R2</f>
        <v>052025</v>
      </c>
      <c r="T11" s="82"/>
      <c r="U11" s="83">
        <v>5</v>
      </c>
      <c r="V11" s="84">
        <v>5.04</v>
      </c>
      <c r="W11" s="83">
        <v>5.0999999999999996</v>
      </c>
      <c r="X11" s="83">
        <v>90</v>
      </c>
      <c r="Y11" s="83">
        <f t="shared" si="11"/>
        <v>180</v>
      </c>
      <c r="Z11" s="85"/>
      <c r="AA11" s="85"/>
      <c r="AB11" s="6"/>
      <c r="AC11" s="8"/>
    </row>
    <row r="12" spans="1:30">
      <c r="A12" s="25" t="s">
        <v>155</v>
      </c>
      <c r="B12" s="86" t="s">
        <v>33</v>
      </c>
      <c r="C12" s="14">
        <v>5810</v>
      </c>
      <c r="D12" s="14">
        <v>5801</v>
      </c>
      <c r="E12" s="14">
        <f t="shared" si="3"/>
        <v>9</v>
      </c>
      <c r="F12" s="92">
        <f t="shared" si="0"/>
        <v>45</v>
      </c>
      <c r="G12" s="7">
        <f t="shared" si="1"/>
        <v>0</v>
      </c>
      <c r="H12" s="93">
        <f t="shared" si="4"/>
        <v>0</v>
      </c>
      <c r="I12" s="7">
        <f t="shared" si="5"/>
        <v>0</v>
      </c>
      <c r="J12" s="92">
        <f t="shared" si="2"/>
        <v>0</v>
      </c>
      <c r="K12" s="92">
        <f t="shared" si="6"/>
        <v>45</v>
      </c>
      <c r="L12" s="92">
        <f t="shared" si="7"/>
        <v>45</v>
      </c>
      <c r="M12" s="94">
        <f t="shared" si="8"/>
        <v>180</v>
      </c>
      <c r="N12" s="92">
        <f t="shared" si="9"/>
        <v>0</v>
      </c>
      <c r="O12" s="92">
        <v>0</v>
      </c>
      <c r="P12" s="92">
        <f t="shared" si="10"/>
        <v>225</v>
      </c>
      <c r="Q12" s="79" t="s">
        <v>22</v>
      </c>
      <c r="R12" s="90" t="s">
        <v>102</v>
      </c>
      <c r="S12" s="91" t="str">
        <f>R2</f>
        <v>052025</v>
      </c>
      <c r="T12" s="82"/>
      <c r="U12" s="83">
        <v>5</v>
      </c>
      <c r="V12" s="84">
        <v>5.04</v>
      </c>
      <c r="W12" s="83">
        <v>5.0999999999999996</v>
      </c>
      <c r="X12" s="83">
        <v>90</v>
      </c>
      <c r="Y12" s="83">
        <f t="shared" si="11"/>
        <v>180</v>
      </c>
      <c r="Z12" s="85"/>
      <c r="AA12" s="85"/>
      <c r="AB12" s="6"/>
      <c r="AC12" s="8"/>
    </row>
    <row r="13" spans="1:30">
      <c r="A13" s="25" t="s">
        <v>156</v>
      </c>
      <c r="B13" s="86" t="s">
        <v>34</v>
      </c>
      <c r="C13" s="14">
        <v>5090</v>
      </c>
      <c r="D13" s="14">
        <v>5080</v>
      </c>
      <c r="E13" s="14">
        <f t="shared" si="3"/>
        <v>10</v>
      </c>
      <c r="F13" s="92">
        <f t="shared" si="0"/>
        <v>50</v>
      </c>
      <c r="G13" s="7">
        <f t="shared" si="1"/>
        <v>0</v>
      </c>
      <c r="H13" s="93">
        <f t="shared" si="4"/>
        <v>0</v>
      </c>
      <c r="I13" s="7">
        <f t="shared" si="5"/>
        <v>0</v>
      </c>
      <c r="J13" s="92">
        <f t="shared" si="2"/>
        <v>0</v>
      </c>
      <c r="K13" s="92">
        <f t="shared" si="6"/>
        <v>50</v>
      </c>
      <c r="L13" s="92">
        <f t="shared" si="7"/>
        <v>50</v>
      </c>
      <c r="M13" s="94">
        <f t="shared" si="8"/>
        <v>180</v>
      </c>
      <c r="N13" s="92">
        <f t="shared" si="9"/>
        <v>0</v>
      </c>
      <c r="O13" s="92">
        <v>0</v>
      </c>
      <c r="P13" s="92">
        <f t="shared" si="10"/>
        <v>230</v>
      </c>
      <c r="Q13" s="79" t="s">
        <v>22</v>
      </c>
      <c r="R13" s="90" t="s">
        <v>103</v>
      </c>
      <c r="S13" s="91" t="str">
        <f>R2</f>
        <v>052025</v>
      </c>
      <c r="T13" s="82"/>
      <c r="U13" s="83">
        <v>5</v>
      </c>
      <c r="V13" s="84">
        <v>5.04</v>
      </c>
      <c r="W13" s="83">
        <v>5.0999999999999996</v>
      </c>
      <c r="X13" s="83">
        <v>90</v>
      </c>
      <c r="Y13" s="83">
        <f t="shared" si="11"/>
        <v>180</v>
      </c>
      <c r="Z13" s="85"/>
      <c r="AA13" s="85"/>
      <c r="AB13" s="6"/>
      <c r="AC13" s="8"/>
    </row>
    <row r="14" spans="1:30">
      <c r="A14" s="25" t="s">
        <v>157</v>
      </c>
      <c r="B14" s="86" t="s">
        <v>35</v>
      </c>
      <c r="C14" s="14">
        <v>5454</v>
      </c>
      <c r="D14" s="14">
        <v>5412</v>
      </c>
      <c r="E14" s="14">
        <f t="shared" si="3"/>
        <v>42</v>
      </c>
      <c r="F14" s="92">
        <f t="shared" si="0"/>
        <v>210</v>
      </c>
      <c r="G14" s="7">
        <f t="shared" si="1"/>
        <v>0</v>
      </c>
      <c r="H14" s="93">
        <f t="shared" si="4"/>
        <v>0</v>
      </c>
      <c r="I14" s="7">
        <f t="shared" si="5"/>
        <v>0</v>
      </c>
      <c r="J14" s="92">
        <f t="shared" si="2"/>
        <v>0</v>
      </c>
      <c r="K14" s="92">
        <f t="shared" si="6"/>
        <v>210</v>
      </c>
      <c r="L14" s="92">
        <f t="shared" si="7"/>
        <v>210</v>
      </c>
      <c r="M14" s="94">
        <f t="shared" si="8"/>
        <v>180</v>
      </c>
      <c r="N14" s="92">
        <f t="shared" si="9"/>
        <v>0</v>
      </c>
      <c r="O14" s="92">
        <v>0</v>
      </c>
      <c r="P14" s="92">
        <f t="shared" si="10"/>
        <v>390</v>
      </c>
      <c r="Q14" s="79" t="s">
        <v>22</v>
      </c>
      <c r="R14" s="90" t="s">
        <v>104</v>
      </c>
      <c r="S14" s="91" t="str">
        <f>R2</f>
        <v>052025</v>
      </c>
      <c r="T14" s="82"/>
      <c r="U14" s="83">
        <v>5</v>
      </c>
      <c r="V14" s="84">
        <v>5.04</v>
      </c>
      <c r="W14" s="83">
        <v>5.0999999999999996</v>
      </c>
      <c r="X14" s="83">
        <v>90</v>
      </c>
      <c r="Y14" s="83">
        <f t="shared" si="11"/>
        <v>180</v>
      </c>
      <c r="Z14" s="85"/>
      <c r="AA14" s="85"/>
      <c r="AB14" s="6"/>
      <c r="AC14" s="8"/>
    </row>
    <row r="15" spans="1:30">
      <c r="A15" s="25" t="s">
        <v>203</v>
      </c>
      <c r="B15" s="86" t="s">
        <v>36</v>
      </c>
      <c r="C15" s="14">
        <v>6005</v>
      </c>
      <c r="D15" s="14">
        <v>5963</v>
      </c>
      <c r="E15" s="14">
        <f t="shared" si="3"/>
        <v>42</v>
      </c>
      <c r="F15" s="92">
        <f t="shared" si="0"/>
        <v>210</v>
      </c>
      <c r="G15" s="7">
        <f t="shared" si="1"/>
        <v>0</v>
      </c>
      <c r="H15" s="93">
        <f t="shared" si="4"/>
        <v>0</v>
      </c>
      <c r="I15" s="7">
        <f t="shared" si="5"/>
        <v>0</v>
      </c>
      <c r="J15" s="92">
        <f t="shared" si="2"/>
        <v>0</v>
      </c>
      <c r="K15" s="92">
        <f t="shared" si="6"/>
        <v>210</v>
      </c>
      <c r="L15" s="92">
        <f t="shared" si="7"/>
        <v>210</v>
      </c>
      <c r="M15" s="94">
        <f t="shared" si="8"/>
        <v>180</v>
      </c>
      <c r="N15" s="92">
        <f t="shared" si="9"/>
        <v>0</v>
      </c>
      <c r="O15" s="92">
        <v>0</v>
      </c>
      <c r="P15" s="92">
        <f t="shared" si="10"/>
        <v>390</v>
      </c>
      <c r="Q15" s="79" t="s">
        <v>22</v>
      </c>
      <c r="R15" s="90" t="s">
        <v>105</v>
      </c>
      <c r="S15" s="91" t="str">
        <f>R2</f>
        <v>052025</v>
      </c>
      <c r="T15" s="82"/>
      <c r="U15" s="83">
        <v>5</v>
      </c>
      <c r="V15" s="84">
        <v>5.04</v>
      </c>
      <c r="W15" s="83">
        <v>5.0999999999999996</v>
      </c>
      <c r="X15" s="83">
        <v>90</v>
      </c>
      <c r="Y15" s="83">
        <f t="shared" si="11"/>
        <v>180</v>
      </c>
      <c r="Z15" s="85"/>
      <c r="AA15" s="85"/>
      <c r="AB15" s="6"/>
      <c r="AC15" s="8"/>
    </row>
    <row r="16" spans="1:30">
      <c r="A16" s="25" t="s">
        <v>175</v>
      </c>
      <c r="B16" s="86" t="s">
        <v>37</v>
      </c>
      <c r="C16" s="22"/>
      <c r="D16" s="22"/>
      <c r="E16" s="22">
        <f t="shared" si="3"/>
        <v>0</v>
      </c>
      <c r="F16" s="87">
        <f t="shared" si="0"/>
        <v>0</v>
      </c>
      <c r="G16" s="21">
        <f t="shared" si="1"/>
        <v>0</v>
      </c>
      <c r="H16" s="88">
        <f t="shared" si="4"/>
        <v>0</v>
      </c>
      <c r="I16" s="21">
        <f t="shared" si="5"/>
        <v>0</v>
      </c>
      <c r="J16" s="87">
        <f t="shared" si="2"/>
        <v>0</v>
      </c>
      <c r="K16" s="87">
        <f t="shared" si="6"/>
        <v>0</v>
      </c>
      <c r="L16" s="87">
        <f t="shared" si="7"/>
        <v>0</v>
      </c>
      <c r="M16" s="89">
        <f t="shared" si="8"/>
        <v>180</v>
      </c>
      <c r="N16" s="87">
        <f t="shared" si="9"/>
        <v>180</v>
      </c>
      <c r="O16" s="87">
        <v>0</v>
      </c>
      <c r="P16" s="87">
        <f t="shared" si="10"/>
        <v>180</v>
      </c>
      <c r="Q16" s="79" t="s">
        <v>22</v>
      </c>
      <c r="R16" s="90" t="s">
        <v>106</v>
      </c>
      <c r="S16" s="91" t="str">
        <f>R2</f>
        <v>052025</v>
      </c>
      <c r="T16" s="82"/>
      <c r="U16" s="83">
        <v>5</v>
      </c>
      <c r="V16" s="84">
        <v>5.04</v>
      </c>
      <c r="W16" s="83">
        <v>5.0999999999999996</v>
      </c>
      <c r="X16" s="83">
        <v>90</v>
      </c>
      <c r="Y16" s="83">
        <f t="shared" si="11"/>
        <v>180</v>
      </c>
      <c r="Z16" s="85"/>
      <c r="AA16" s="85"/>
      <c r="AB16" s="6"/>
      <c r="AC16" s="8"/>
    </row>
    <row r="17" spans="1:29">
      <c r="A17" s="25" t="s">
        <v>175</v>
      </c>
      <c r="B17" s="86" t="s">
        <v>38</v>
      </c>
      <c r="C17" s="22"/>
      <c r="D17" s="22"/>
      <c r="E17" s="22">
        <f t="shared" si="3"/>
        <v>0</v>
      </c>
      <c r="F17" s="87">
        <f t="shared" si="0"/>
        <v>0</v>
      </c>
      <c r="G17" s="21">
        <f t="shared" si="1"/>
        <v>0</v>
      </c>
      <c r="H17" s="88">
        <f t="shared" si="4"/>
        <v>0</v>
      </c>
      <c r="I17" s="21">
        <f t="shared" si="5"/>
        <v>0</v>
      </c>
      <c r="J17" s="87">
        <f t="shared" si="2"/>
        <v>0</v>
      </c>
      <c r="K17" s="87">
        <f t="shared" si="6"/>
        <v>0</v>
      </c>
      <c r="L17" s="87">
        <f t="shared" si="7"/>
        <v>0</v>
      </c>
      <c r="M17" s="89">
        <f t="shared" si="8"/>
        <v>180</v>
      </c>
      <c r="N17" s="87">
        <f t="shared" si="9"/>
        <v>180</v>
      </c>
      <c r="O17" s="87">
        <v>0</v>
      </c>
      <c r="P17" s="87">
        <f t="shared" si="10"/>
        <v>180</v>
      </c>
      <c r="Q17" s="79" t="s">
        <v>22</v>
      </c>
      <c r="R17" s="90" t="s">
        <v>107</v>
      </c>
      <c r="S17" s="91" t="str">
        <f>R2</f>
        <v>052025</v>
      </c>
      <c r="T17" s="82"/>
      <c r="U17" s="83">
        <v>5</v>
      </c>
      <c r="V17" s="84">
        <v>5.04</v>
      </c>
      <c r="W17" s="83">
        <v>5.0999999999999996</v>
      </c>
      <c r="X17" s="83">
        <v>90</v>
      </c>
      <c r="Y17" s="83">
        <f t="shared" si="11"/>
        <v>180</v>
      </c>
      <c r="Z17" s="85"/>
      <c r="AA17" s="85"/>
      <c r="AB17" s="6"/>
      <c r="AC17" s="8"/>
    </row>
    <row r="18" spans="1:29">
      <c r="A18" s="25" t="s">
        <v>148</v>
      </c>
      <c r="B18" s="86" t="s">
        <v>39</v>
      </c>
      <c r="C18" s="14">
        <v>27627</v>
      </c>
      <c r="D18" s="14">
        <v>27471</v>
      </c>
      <c r="E18" s="14">
        <f t="shared" si="3"/>
        <v>156</v>
      </c>
      <c r="F18" s="92">
        <f t="shared" si="0"/>
        <v>500</v>
      </c>
      <c r="G18" s="7">
        <f t="shared" si="1"/>
        <v>56</v>
      </c>
      <c r="H18" s="93">
        <f t="shared" si="4"/>
        <v>282.24</v>
      </c>
      <c r="I18" s="7">
        <f t="shared" si="5"/>
        <v>0</v>
      </c>
      <c r="J18" s="92">
        <f t="shared" si="2"/>
        <v>0</v>
      </c>
      <c r="K18" s="92">
        <f t="shared" si="6"/>
        <v>782.24</v>
      </c>
      <c r="L18" s="92">
        <f t="shared" si="7"/>
        <v>782.24</v>
      </c>
      <c r="M18" s="94">
        <f t="shared" si="8"/>
        <v>180</v>
      </c>
      <c r="N18" s="92">
        <f t="shared" si="9"/>
        <v>0</v>
      </c>
      <c r="O18" s="92">
        <v>0</v>
      </c>
      <c r="P18" s="92">
        <f t="shared" si="10"/>
        <v>962.24</v>
      </c>
      <c r="Q18" s="79" t="s">
        <v>22</v>
      </c>
      <c r="R18" s="90" t="s">
        <v>108</v>
      </c>
      <c r="S18" s="91" t="str">
        <f>R2</f>
        <v>052025</v>
      </c>
      <c r="T18" s="82"/>
      <c r="U18" s="83">
        <v>5</v>
      </c>
      <c r="V18" s="84">
        <v>5.04</v>
      </c>
      <c r="W18" s="83">
        <v>5.0999999999999996</v>
      </c>
      <c r="X18" s="83">
        <v>90</v>
      </c>
      <c r="Y18" s="83">
        <f t="shared" si="11"/>
        <v>180</v>
      </c>
      <c r="Z18" s="85"/>
      <c r="AA18" s="85"/>
      <c r="AB18" s="6"/>
      <c r="AC18" s="8"/>
    </row>
    <row r="19" spans="1:29">
      <c r="A19" s="25" t="s">
        <v>175</v>
      </c>
      <c r="B19" s="86" t="s">
        <v>40</v>
      </c>
      <c r="C19" s="22"/>
      <c r="D19" s="22">
        <v>3722</v>
      </c>
      <c r="E19" s="22">
        <f t="shared" si="3"/>
        <v>0</v>
      </c>
      <c r="F19" s="87">
        <f t="shared" si="0"/>
        <v>0</v>
      </c>
      <c r="G19" s="21">
        <f t="shared" si="1"/>
        <v>0</v>
      </c>
      <c r="H19" s="88">
        <f t="shared" si="4"/>
        <v>0</v>
      </c>
      <c r="I19" s="21">
        <f t="shared" si="5"/>
        <v>0</v>
      </c>
      <c r="J19" s="87">
        <f t="shared" si="2"/>
        <v>0</v>
      </c>
      <c r="K19" s="87">
        <f t="shared" si="6"/>
        <v>0</v>
      </c>
      <c r="L19" s="87">
        <f t="shared" si="7"/>
        <v>0</v>
      </c>
      <c r="M19" s="89">
        <f t="shared" si="8"/>
        <v>180</v>
      </c>
      <c r="N19" s="87">
        <f t="shared" si="9"/>
        <v>180</v>
      </c>
      <c r="O19" s="87">
        <v>0</v>
      </c>
      <c r="P19" s="87">
        <f t="shared" si="10"/>
        <v>180</v>
      </c>
      <c r="Q19" s="79" t="s">
        <v>22</v>
      </c>
      <c r="R19" s="90" t="s">
        <v>109</v>
      </c>
      <c r="S19" s="91" t="str">
        <f>R2</f>
        <v>052025</v>
      </c>
      <c r="T19" s="82"/>
      <c r="U19" s="83">
        <v>5</v>
      </c>
      <c r="V19" s="84">
        <v>5.04</v>
      </c>
      <c r="W19" s="83">
        <v>5.0999999999999996</v>
      </c>
      <c r="X19" s="83">
        <v>90</v>
      </c>
      <c r="Y19" s="83">
        <f t="shared" si="11"/>
        <v>180</v>
      </c>
      <c r="Z19" s="85"/>
      <c r="AA19" s="85"/>
      <c r="AB19" s="6"/>
      <c r="AC19" s="3"/>
    </row>
    <row r="20" spans="1:29">
      <c r="A20" s="25" t="s">
        <v>86</v>
      </c>
      <c r="B20" s="86" t="s">
        <v>41</v>
      </c>
      <c r="C20" s="14">
        <v>10650</v>
      </c>
      <c r="D20" s="14">
        <v>10650</v>
      </c>
      <c r="E20" s="14">
        <f t="shared" si="3"/>
        <v>0</v>
      </c>
      <c r="F20" s="92">
        <f t="shared" si="0"/>
        <v>0</v>
      </c>
      <c r="G20" s="7">
        <f t="shared" si="1"/>
        <v>0</v>
      </c>
      <c r="H20" s="93">
        <f t="shared" si="4"/>
        <v>0</v>
      </c>
      <c r="I20" s="7">
        <f t="shared" si="5"/>
        <v>0</v>
      </c>
      <c r="J20" s="92">
        <f t="shared" si="2"/>
        <v>0</v>
      </c>
      <c r="K20" s="92">
        <f t="shared" si="6"/>
        <v>0</v>
      </c>
      <c r="L20" s="92">
        <f t="shared" si="7"/>
        <v>0</v>
      </c>
      <c r="M20" s="94">
        <f t="shared" si="8"/>
        <v>180</v>
      </c>
      <c r="N20" s="92">
        <f t="shared" si="9"/>
        <v>180</v>
      </c>
      <c r="O20" s="92">
        <v>0</v>
      </c>
      <c r="P20" s="92">
        <f>IF((L20&gt;0),(L20+M20+O20),(M20)+(O20))</f>
        <v>180</v>
      </c>
      <c r="Q20" s="79" t="s">
        <v>206</v>
      </c>
      <c r="R20" s="90" t="s">
        <v>110</v>
      </c>
      <c r="S20" s="91" t="str">
        <f>R2</f>
        <v>052025</v>
      </c>
      <c r="T20" s="82"/>
      <c r="U20" s="83">
        <v>5</v>
      </c>
      <c r="V20" s="84">
        <v>5.04</v>
      </c>
      <c r="W20" s="83">
        <v>5.0999999999999996</v>
      </c>
      <c r="X20" s="83">
        <v>90</v>
      </c>
      <c r="Y20" s="83">
        <f t="shared" si="11"/>
        <v>180</v>
      </c>
      <c r="Z20" s="85"/>
      <c r="AA20" s="85"/>
      <c r="AB20" s="6"/>
      <c r="AC20" s="3"/>
    </row>
    <row r="21" spans="1:29">
      <c r="A21" s="25" t="s">
        <v>149</v>
      </c>
      <c r="B21" s="86" t="s">
        <v>42</v>
      </c>
      <c r="C21" s="14">
        <v>1180</v>
      </c>
      <c r="D21" s="14">
        <v>1154</v>
      </c>
      <c r="E21" s="14">
        <f t="shared" si="3"/>
        <v>26</v>
      </c>
      <c r="F21" s="92">
        <f t="shared" si="0"/>
        <v>130</v>
      </c>
      <c r="G21" s="7">
        <f t="shared" si="1"/>
        <v>0</v>
      </c>
      <c r="H21" s="93">
        <f t="shared" si="4"/>
        <v>0</v>
      </c>
      <c r="I21" s="7">
        <f t="shared" si="5"/>
        <v>0</v>
      </c>
      <c r="J21" s="92">
        <f t="shared" si="2"/>
        <v>0</v>
      </c>
      <c r="K21" s="92">
        <f t="shared" si="6"/>
        <v>130</v>
      </c>
      <c r="L21" s="92">
        <f t="shared" si="7"/>
        <v>130</v>
      </c>
      <c r="M21" s="94">
        <f t="shared" si="8"/>
        <v>180</v>
      </c>
      <c r="N21" s="92">
        <f t="shared" si="9"/>
        <v>0</v>
      </c>
      <c r="O21" s="92">
        <v>0</v>
      </c>
      <c r="P21" s="92">
        <f t="shared" si="10"/>
        <v>310</v>
      </c>
      <c r="Q21" s="79" t="s">
        <v>22</v>
      </c>
      <c r="R21" s="90" t="s">
        <v>111</v>
      </c>
      <c r="S21" s="91" t="str">
        <f>R2</f>
        <v>052025</v>
      </c>
      <c r="T21" s="82"/>
      <c r="U21" s="83">
        <v>5</v>
      </c>
      <c r="V21" s="84">
        <v>5.04</v>
      </c>
      <c r="W21" s="83">
        <v>5.0999999999999996</v>
      </c>
      <c r="X21" s="83">
        <v>90</v>
      </c>
      <c r="Y21" s="83">
        <f t="shared" si="11"/>
        <v>180</v>
      </c>
      <c r="Z21" s="85"/>
      <c r="AA21" s="85"/>
      <c r="AB21" s="6"/>
      <c r="AC21" s="3"/>
    </row>
    <row r="22" spans="1:29">
      <c r="A22" s="25" t="s">
        <v>146</v>
      </c>
      <c r="B22" s="86" t="s">
        <v>43</v>
      </c>
      <c r="C22" s="14">
        <v>4550</v>
      </c>
      <c r="D22" s="14">
        <v>4501</v>
      </c>
      <c r="E22" s="14">
        <f t="shared" si="3"/>
        <v>49</v>
      </c>
      <c r="F22" s="92">
        <f t="shared" si="0"/>
        <v>245</v>
      </c>
      <c r="G22" s="7">
        <f t="shared" si="1"/>
        <v>0</v>
      </c>
      <c r="H22" s="93">
        <f t="shared" si="4"/>
        <v>0</v>
      </c>
      <c r="I22" s="7">
        <f t="shared" si="5"/>
        <v>0</v>
      </c>
      <c r="J22" s="92">
        <f t="shared" si="2"/>
        <v>0</v>
      </c>
      <c r="K22" s="92">
        <f t="shared" si="6"/>
        <v>245</v>
      </c>
      <c r="L22" s="92">
        <f t="shared" si="7"/>
        <v>245</v>
      </c>
      <c r="M22" s="94">
        <f t="shared" si="8"/>
        <v>180</v>
      </c>
      <c r="N22" s="92">
        <f t="shared" si="9"/>
        <v>0</v>
      </c>
      <c r="O22" s="92">
        <v>0</v>
      </c>
      <c r="P22" s="92">
        <f t="shared" si="10"/>
        <v>425</v>
      </c>
      <c r="Q22" s="79" t="s">
        <v>22</v>
      </c>
      <c r="R22" s="90" t="s">
        <v>112</v>
      </c>
      <c r="S22" s="91" t="str">
        <f>R2</f>
        <v>052025</v>
      </c>
      <c r="T22" s="82"/>
      <c r="U22" s="83">
        <v>5</v>
      </c>
      <c r="V22" s="84">
        <v>5.04</v>
      </c>
      <c r="W22" s="83">
        <v>5.0999999999999996</v>
      </c>
      <c r="X22" s="83">
        <v>90</v>
      </c>
      <c r="Y22" s="83">
        <f t="shared" si="11"/>
        <v>180</v>
      </c>
      <c r="Z22" s="85"/>
      <c r="AA22" s="85"/>
      <c r="AB22" s="6"/>
      <c r="AC22" s="3"/>
    </row>
    <row r="23" spans="1:29">
      <c r="A23" s="25" t="s">
        <v>150</v>
      </c>
      <c r="B23" s="86" t="s">
        <v>44</v>
      </c>
      <c r="C23" s="14">
        <v>1987</v>
      </c>
      <c r="D23" s="14">
        <v>1987</v>
      </c>
      <c r="E23" s="14">
        <f t="shared" si="3"/>
        <v>0</v>
      </c>
      <c r="F23" s="92">
        <f t="shared" si="0"/>
        <v>0</v>
      </c>
      <c r="G23" s="7">
        <f t="shared" si="1"/>
        <v>0</v>
      </c>
      <c r="H23" s="93">
        <f t="shared" si="4"/>
        <v>0</v>
      </c>
      <c r="I23" s="7">
        <f t="shared" si="5"/>
        <v>0</v>
      </c>
      <c r="J23" s="92">
        <f t="shared" si="2"/>
        <v>0</v>
      </c>
      <c r="K23" s="92">
        <f t="shared" si="6"/>
        <v>0</v>
      </c>
      <c r="L23" s="92">
        <f t="shared" si="7"/>
        <v>0</v>
      </c>
      <c r="M23" s="94">
        <f t="shared" si="8"/>
        <v>180</v>
      </c>
      <c r="N23" s="92">
        <f t="shared" si="9"/>
        <v>180</v>
      </c>
      <c r="O23" s="92">
        <v>0</v>
      </c>
      <c r="P23" s="92">
        <f t="shared" si="10"/>
        <v>180</v>
      </c>
      <c r="Q23" s="79" t="s">
        <v>206</v>
      </c>
      <c r="R23" s="90" t="s">
        <v>113</v>
      </c>
      <c r="S23" s="91" t="str">
        <f>R2</f>
        <v>052025</v>
      </c>
      <c r="T23" s="82"/>
      <c r="U23" s="83">
        <v>5</v>
      </c>
      <c r="V23" s="84">
        <v>5.04</v>
      </c>
      <c r="W23" s="83">
        <v>5.0999999999999996</v>
      </c>
      <c r="X23" s="83">
        <v>90</v>
      </c>
      <c r="Y23" s="83">
        <f t="shared" si="11"/>
        <v>180</v>
      </c>
      <c r="Z23" s="85"/>
      <c r="AA23" s="85"/>
      <c r="AB23" s="6"/>
      <c r="AC23" s="3"/>
    </row>
    <row r="24" spans="1:29">
      <c r="A24" s="25" t="s">
        <v>202</v>
      </c>
      <c r="B24" s="86" t="s">
        <v>45</v>
      </c>
      <c r="C24" s="14">
        <v>6213</v>
      </c>
      <c r="D24" s="14">
        <v>6116</v>
      </c>
      <c r="E24" s="14">
        <f>IF((C24&gt;D24),(C24-D24),(0))/1</f>
        <v>97</v>
      </c>
      <c r="F24" s="92">
        <f t="shared" si="0"/>
        <v>485</v>
      </c>
      <c r="G24" s="7">
        <f t="shared" si="1"/>
        <v>0</v>
      </c>
      <c r="H24" s="93">
        <f t="shared" si="4"/>
        <v>0</v>
      </c>
      <c r="I24" s="7">
        <f t="shared" si="5"/>
        <v>0</v>
      </c>
      <c r="J24" s="92">
        <f t="shared" si="2"/>
        <v>0</v>
      </c>
      <c r="K24" s="92">
        <f>(F24+H24+J24)*1</f>
        <v>485</v>
      </c>
      <c r="L24" s="92">
        <f t="shared" si="7"/>
        <v>485</v>
      </c>
      <c r="M24" s="94">
        <f t="shared" si="8"/>
        <v>180</v>
      </c>
      <c r="N24" s="92">
        <f t="shared" si="9"/>
        <v>0</v>
      </c>
      <c r="O24" s="92">
        <v>0</v>
      </c>
      <c r="P24" s="92">
        <f t="shared" si="10"/>
        <v>665</v>
      </c>
      <c r="Q24" s="79" t="s">
        <v>22</v>
      </c>
      <c r="R24" s="90" t="s">
        <v>114</v>
      </c>
      <c r="S24" s="91" t="str">
        <f>R2</f>
        <v>052025</v>
      </c>
      <c r="T24" s="82"/>
      <c r="U24" s="83">
        <v>5</v>
      </c>
      <c r="V24" s="84">
        <v>5.04</v>
      </c>
      <c r="W24" s="83">
        <v>5.0999999999999996</v>
      </c>
      <c r="X24" s="83">
        <v>90</v>
      </c>
      <c r="Y24" s="83">
        <f t="shared" si="11"/>
        <v>180</v>
      </c>
      <c r="Z24" s="85"/>
      <c r="AA24" s="85"/>
      <c r="AB24" s="6"/>
      <c r="AC24" s="3"/>
    </row>
    <row r="25" spans="1:29">
      <c r="A25" s="25" t="s">
        <v>151</v>
      </c>
      <c r="B25" s="86" t="s">
        <v>46</v>
      </c>
      <c r="C25" s="14">
        <v>11</v>
      </c>
      <c r="D25" s="14">
        <v>11</v>
      </c>
      <c r="E25" s="14">
        <f t="shared" si="3"/>
        <v>0</v>
      </c>
      <c r="F25" s="92">
        <f t="shared" si="0"/>
        <v>0</v>
      </c>
      <c r="G25" s="7">
        <f t="shared" si="1"/>
        <v>0</v>
      </c>
      <c r="H25" s="93">
        <f t="shared" si="4"/>
        <v>0</v>
      </c>
      <c r="I25" s="7">
        <f t="shared" si="5"/>
        <v>0</v>
      </c>
      <c r="J25" s="92">
        <f t="shared" si="2"/>
        <v>0</v>
      </c>
      <c r="K25" s="92">
        <f t="shared" si="6"/>
        <v>0</v>
      </c>
      <c r="L25" s="92">
        <f t="shared" si="7"/>
        <v>0</v>
      </c>
      <c r="M25" s="94">
        <f t="shared" si="8"/>
        <v>180</v>
      </c>
      <c r="N25" s="92">
        <f t="shared" si="9"/>
        <v>180</v>
      </c>
      <c r="O25" s="92">
        <v>0</v>
      </c>
      <c r="P25" s="92">
        <f t="shared" si="10"/>
        <v>180</v>
      </c>
      <c r="Q25" s="79" t="s">
        <v>206</v>
      </c>
      <c r="R25" s="90" t="s">
        <v>115</v>
      </c>
      <c r="S25" s="91" t="str">
        <f>R2</f>
        <v>052025</v>
      </c>
      <c r="T25" s="82"/>
      <c r="U25" s="83">
        <v>5</v>
      </c>
      <c r="V25" s="84">
        <v>5.04</v>
      </c>
      <c r="W25" s="83">
        <v>5.0999999999999996</v>
      </c>
      <c r="X25" s="83">
        <v>90</v>
      </c>
      <c r="Y25" s="83">
        <f t="shared" si="11"/>
        <v>180</v>
      </c>
      <c r="Z25" s="85"/>
      <c r="AA25" s="85"/>
      <c r="AB25" s="6"/>
      <c r="AC25" s="3"/>
    </row>
    <row r="26" spans="1:29">
      <c r="A26" s="25" t="s">
        <v>152</v>
      </c>
      <c r="B26" s="86" t="s">
        <v>47</v>
      </c>
      <c r="C26" s="14">
        <v>5122</v>
      </c>
      <c r="D26" s="14">
        <v>4824</v>
      </c>
      <c r="E26" s="14">
        <f t="shared" si="3"/>
        <v>298</v>
      </c>
      <c r="F26" s="92">
        <f t="shared" si="0"/>
        <v>500</v>
      </c>
      <c r="G26" s="7">
        <f t="shared" si="1"/>
        <v>198</v>
      </c>
      <c r="H26" s="93">
        <f t="shared" si="4"/>
        <v>504</v>
      </c>
      <c r="I26" s="7">
        <f t="shared" si="5"/>
        <v>98</v>
      </c>
      <c r="J26" s="92">
        <f t="shared" si="2"/>
        <v>499.79999999999995</v>
      </c>
      <c r="K26" s="92">
        <f t="shared" si="6"/>
        <v>1503.8</v>
      </c>
      <c r="L26" s="92">
        <f t="shared" si="7"/>
        <v>1503.8</v>
      </c>
      <c r="M26" s="94">
        <f t="shared" si="8"/>
        <v>180</v>
      </c>
      <c r="N26" s="92">
        <f t="shared" si="9"/>
        <v>0</v>
      </c>
      <c r="O26" s="92">
        <v>0</v>
      </c>
      <c r="P26" s="92">
        <f t="shared" si="10"/>
        <v>1683.8</v>
      </c>
      <c r="Q26" s="79" t="s">
        <v>22</v>
      </c>
      <c r="R26" s="90" t="s">
        <v>116</v>
      </c>
      <c r="S26" s="91" t="str">
        <f>R2</f>
        <v>052025</v>
      </c>
      <c r="T26" s="82"/>
      <c r="U26" s="83">
        <v>5</v>
      </c>
      <c r="V26" s="84">
        <v>5.04</v>
      </c>
      <c r="W26" s="83">
        <v>5.0999999999999996</v>
      </c>
      <c r="X26" s="83">
        <v>90</v>
      </c>
      <c r="Y26" s="83">
        <f t="shared" si="11"/>
        <v>180</v>
      </c>
      <c r="Z26" s="85"/>
      <c r="AA26" s="85"/>
      <c r="AB26" s="6"/>
      <c r="AC26" s="3"/>
    </row>
    <row r="27" spans="1:29">
      <c r="A27" s="25" t="s">
        <v>163</v>
      </c>
      <c r="B27" s="86" t="s">
        <v>48</v>
      </c>
      <c r="C27" s="14">
        <v>10217</v>
      </c>
      <c r="D27" s="14">
        <v>10135</v>
      </c>
      <c r="E27" s="14">
        <f>IF((C27&gt;D27),(C27-D27),(0))/1</f>
        <v>82</v>
      </c>
      <c r="F27" s="92">
        <f t="shared" si="0"/>
        <v>410</v>
      </c>
      <c r="G27" s="7">
        <f t="shared" si="1"/>
        <v>0</v>
      </c>
      <c r="H27" s="93">
        <f t="shared" si="4"/>
        <v>0</v>
      </c>
      <c r="I27" s="7">
        <f t="shared" si="5"/>
        <v>0</v>
      </c>
      <c r="J27" s="92">
        <f t="shared" si="2"/>
        <v>0</v>
      </c>
      <c r="K27" s="92">
        <f>(F27+H27+J27)*1</f>
        <v>410</v>
      </c>
      <c r="L27" s="92">
        <f t="shared" si="7"/>
        <v>410</v>
      </c>
      <c r="M27" s="94">
        <f t="shared" si="8"/>
        <v>180</v>
      </c>
      <c r="N27" s="92">
        <f t="shared" si="9"/>
        <v>0</v>
      </c>
      <c r="O27" s="92">
        <v>0</v>
      </c>
      <c r="P27" s="92">
        <f t="shared" si="10"/>
        <v>590</v>
      </c>
      <c r="Q27" s="79" t="s">
        <v>22</v>
      </c>
      <c r="R27" s="90" t="s">
        <v>117</v>
      </c>
      <c r="S27" s="91" t="str">
        <f>R2</f>
        <v>052025</v>
      </c>
      <c r="T27" s="82"/>
      <c r="U27" s="83">
        <v>5</v>
      </c>
      <c r="V27" s="84">
        <v>5.04</v>
      </c>
      <c r="W27" s="83">
        <v>5.0999999999999996</v>
      </c>
      <c r="X27" s="83">
        <v>90</v>
      </c>
      <c r="Y27" s="83">
        <f t="shared" si="11"/>
        <v>180</v>
      </c>
      <c r="Z27" s="85"/>
      <c r="AA27" s="85"/>
      <c r="AB27" s="6"/>
      <c r="AC27" s="3"/>
    </row>
    <row r="28" spans="1:29" ht="12.75" customHeight="1">
      <c r="A28" s="25" t="s">
        <v>197</v>
      </c>
      <c r="B28" s="86" t="s">
        <v>49</v>
      </c>
      <c r="C28" s="14">
        <v>7973</v>
      </c>
      <c r="D28" s="14">
        <v>7854</v>
      </c>
      <c r="E28" s="14">
        <f t="shared" si="3"/>
        <v>119</v>
      </c>
      <c r="F28" s="92">
        <f t="shared" si="0"/>
        <v>500</v>
      </c>
      <c r="G28" s="7">
        <f t="shared" si="1"/>
        <v>19</v>
      </c>
      <c r="H28" s="93">
        <f t="shared" si="4"/>
        <v>95.76</v>
      </c>
      <c r="I28" s="7">
        <f t="shared" si="5"/>
        <v>0</v>
      </c>
      <c r="J28" s="92">
        <f t="shared" si="2"/>
        <v>0</v>
      </c>
      <c r="K28" s="92">
        <f t="shared" si="6"/>
        <v>595.76</v>
      </c>
      <c r="L28" s="92">
        <f t="shared" si="7"/>
        <v>595.76</v>
      </c>
      <c r="M28" s="94">
        <f t="shared" si="8"/>
        <v>180</v>
      </c>
      <c r="N28" s="92">
        <f t="shared" si="9"/>
        <v>0</v>
      </c>
      <c r="O28" s="92">
        <v>0</v>
      </c>
      <c r="P28" s="92">
        <f t="shared" si="10"/>
        <v>775.76</v>
      </c>
      <c r="Q28" s="79" t="s">
        <v>22</v>
      </c>
      <c r="R28" s="90" t="s">
        <v>118</v>
      </c>
      <c r="S28" s="91" t="str">
        <f>R2</f>
        <v>052025</v>
      </c>
      <c r="T28" s="82"/>
      <c r="U28" s="83">
        <v>5</v>
      </c>
      <c r="V28" s="84">
        <v>5.04</v>
      </c>
      <c r="W28" s="83">
        <v>5.0999999999999996</v>
      </c>
      <c r="X28" s="83">
        <v>90</v>
      </c>
      <c r="Y28" s="83">
        <f t="shared" si="11"/>
        <v>180</v>
      </c>
      <c r="Z28" s="85"/>
      <c r="AA28" s="85"/>
      <c r="AB28" s="6"/>
      <c r="AC28" s="3"/>
    </row>
    <row r="29" spans="1:29" ht="27.75" customHeight="1">
      <c r="A29" s="16" t="s">
        <v>198</v>
      </c>
      <c r="B29" s="86" t="s">
        <v>50</v>
      </c>
      <c r="C29" s="15">
        <v>11087</v>
      </c>
      <c r="D29" s="15">
        <v>11002</v>
      </c>
      <c r="E29" s="14">
        <f t="shared" si="3"/>
        <v>85</v>
      </c>
      <c r="F29" s="92">
        <f t="shared" si="0"/>
        <v>425</v>
      </c>
      <c r="G29" s="7">
        <f t="shared" si="1"/>
        <v>0</v>
      </c>
      <c r="H29" s="93">
        <f t="shared" si="4"/>
        <v>0</v>
      </c>
      <c r="I29" s="7">
        <f t="shared" si="5"/>
        <v>0</v>
      </c>
      <c r="J29" s="92">
        <f t="shared" si="2"/>
        <v>0</v>
      </c>
      <c r="K29" s="92">
        <f t="shared" si="6"/>
        <v>425</v>
      </c>
      <c r="L29" s="92">
        <f t="shared" si="7"/>
        <v>425</v>
      </c>
      <c r="M29" s="94">
        <f t="shared" si="8"/>
        <v>180</v>
      </c>
      <c r="N29" s="92">
        <f t="shared" si="9"/>
        <v>0</v>
      </c>
      <c r="O29" s="92">
        <v>0</v>
      </c>
      <c r="P29" s="92">
        <f t="shared" si="10"/>
        <v>605</v>
      </c>
      <c r="Q29" s="79" t="s">
        <v>22</v>
      </c>
      <c r="R29" s="90" t="s">
        <v>119</v>
      </c>
      <c r="S29" s="91" t="str">
        <f>R2</f>
        <v>052025</v>
      </c>
      <c r="T29" s="82"/>
      <c r="U29" s="83">
        <v>5</v>
      </c>
      <c r="V29" s="84">
        <v>5.04</v>
      </c>
      <c r="W29" s="83">
        <v>5.0999999999999996</v>
      </c>
      <c r="X29" s="83">
        <v>90</v>
      </c>
      <c r="Y29" s="83">
        <f t="shared" si="11"/>
        <v>180</v>
      </c>
      <c r="Z29" s="85"/>
      <c r="AA29" s="85"/>
      <c r="AB29" s="6"/>
      <c r="AC29" s="3"/>
    </row>
    <row r="30" spans="1:29" ht="12.75" customHeight="1">
      <c r="A30" s="25" t="s">
        <v>175</v>
      </c>
      <c r="B30" s="86" t="s">
        <v>51</v>
      </c>
      <c r="C30" s="22"/>
      <c r="D30" s="22"/>
      <c r="E30" s="22">
        <f t="shared" si="3"/>
        <v>0</v>
      </c>
      <c r="F30" s="87">
        <f t="shared" si="0"/>
        <v>0</v>
      </c>
      <c r="G30" s="21">
        <f t="shared" si="1"/>
        <v>0</v>
      </c>
      <c r="H30" s="88">
        <f t="shared" si="4"/>
        <v>0</v>
      </c>
      <c r="I30" s="21">
        <f t="shared" si="5"/>
        <v>0</v>
      </c>
      <c r="J30" s="87">
        <f t="shared" si="2"/>
        <v>0</v>
      </c>
      <c r="K30" s="87">
        <f t="shared" si="6"/>
        <v>0</v>
      </c>
      <c r="L30" s="87">
        <f t="shared" si="7"/>
        <v>0</v>
      </c>
      <c r="M30" s="89">
        <f t="shared" si="8"/>
        <v>180</v>
      </c>
      <c r="N30" s="87">
        <f t="shared" si="9"/>
        <v>180</v>
      </c>
      <c r="O30" s="87">
        <v>0</v>
      </c>
      <c r="P30" s="87">
        <f t="shared" si="10"/>
        <v>180</v>
      </c>
      <c r="Q30" s="79" t="s">
        <v>22</v>
      </c>
      <c r="R30" s="90" t="s">
        <v>120</v>
      </c>
      <c r="S30" s="91" t="str">
        <f>R2</f>
        <v>052025</v>
      </c>
      <c r="T30" s="82"/>
      <c r="U30" s="83">
        <v>5</v>
      </c>
      <c r="V30" s="84">
        <v>5.04</v>
      </c>
      <c r="W30" s="83">
        <v>5.0999999999999996</v>
      </c>
      <c r="X30" s="83">
        <v>90</v>
      </c>
      <c r="Y30" s="83">
        <f t="shared" si="11"/>
        <v>180</v>
      </c>
      <c r="Z30" s="85"/>
      <c r="AA30" s="85"/>
      <c r="AB30" s="6"/>
      <c r="AC30" s="3"/>
    </row>
    <row r="31" spans="1:29" ht="24.75" customHeight="1">
      <c r="A31" s="16" t="s">
        <v>158</v>
      </c>
      <c r="B31" s="86" t="s">
        <v>52</v>
      </c>
      <c r="C31" s="14">
        <v>26008</v>
      </c>
      <c r="D31" s="14">
        <v>25923</v>
      </c>
      <c r="E31" s="14">
        <f>IF((C31&gt;D31),(C31-D31),(0))/1</f>
        <v>85</v>
      </c>
      <c r="F31" s="92">
        <f t="shared" si="0"/>
        <v>425</v>
      </c>
      <c r="G31" s="7">
        <f t="shared" si="1"/>
        <v>0</v>
      </c>
      <c r="H31" s="93">
        <f t="shared" si="4"/>
        <v>0</v>
      </c>
      <c r="I31" s="7">
        <f t="shared" si="5"/>
        <v>0</v>
      </c>
      <c r="J31" s="92">
        <f t="shared" si="2"/>
        <v>0</v>
      </c>
      <c r="K31" s="92">
        <f>(F31+H31+J31)*1</f>
        <v>425</v>
      </c>
      <c r="L31" s="92">
        <f t="shared" si="7"/>
        <v>425</v>
      </c>
      <c r="M31" s="94">
        <f t="shared" si="8"/>
        <v>180</v>
      </c>
      <c r="N31" s="92">
        <f t="shared" si="9"/>
        <v>0</v>
      </c>
      <c r="O31" s="92">
        <v>0</v>
      </c>
      <c r="P31" s="92">
        <f t="shared" si="10"/>
        <v>605</v>
      </c>
      <c r="Q31" s="79" t="s">
        <v>22</v>
      </c>
      <c r="R31" s="90" t="s">
        <v>121</v>
      </c>
      <c r="S31" s="91" t="str">
        <f>R2</f>
        <v>052025</v>
      </c>
      <c r="T31" s="82"/>
      <c r="U31" s="83">
        <v>5</v>
      </c>
      <c r="V31" s="84">
        <v>5.04</v>
      </c>
      <c r="W31" s="83">
        <v>5.0999999999999996</v>
      </c>
      <c r="X31" s="83">
        <v>90</v>
      </c>
      <c r="Y31" s="83">
        <f t="shared" si="11"/>
        <v>180</v>
      </c>
      <c r="Z31" s="85"/>
      <c r="AA31" s="85"/>
      <c r="AB31" s="6"/>
      <c r="AC31" s="3"/>
    </row>
    <row r="32" spans="1:29">
      <c r="A32" s="25" t="s">
        <v>88</v>
      </c>
      <c r="B32" s="86" t="s">
        <v>53</v>
      </c>
      <c r="C32" s="14">
        <v>19088</v>
      </c>
      <c r="D32" s="14">
        <v>19016</v>
      </c>
      <c r="E32" s="14">
        <f t="shared" si="3"/>
        <v>72</v>
      </c>
      <c r="F32" s="92">
        <f t="shared" ref="F32:F51" si="12">IF((E32&gt;100),(100*U32), (E32*U32))</f>
        <v>360</v>
      </c>
      <c r="G32" s="7">
        <f t="shared" ref="G32:G51" si="13">IF((E32&gt;100),(E32-100),(0))</f>
        <v>0</v>
      </c>
      <c r="H32" s="93">
        <f t="shared" ref="H32:H51" si="14">IF((G32&gt;100),(100*V32),(G32*V32))</f>
        <v>0</v>
      </c>
      <c r="I32" s="7">
        <f t="shared" ref="I32:I51" si="15">IF((G32&gt;100),(G32-100),(0))</f>
        <v>0</v>
      </c>
      <c r="J32" s="92">
        <f t="shared" ref="J32:J51" si="16">IF((I32&gt;0),(I32*W32),(0))</f>
        <v>0</v>
      </c>
      <c r="K32" s="92">
        <f t="shared" si="6"/>
        <v>360</v>
      </c>
      <c r="L32" s="92">
        <f t="shared" ref="L32:L51" si="17">K32</f>
        <v>360</v>
      </c>
      <c r="M32" s="94">
        <f t="shared" si="8"/>
        <v>180</v>
      </c>
      <c r="N32" s="92">
        <f t="shared" ref="N32:N51" si="18">IF((E32&gt;0),0,(Y32))</f>
        <v>0</v>
      </c>
      <c r="O32" s="92">
        <v>0</v>
      </c>
      <c r="P32" s="92">
        <f t="shared" ref="P32:P54" si="19">IF((L32&gt;0),(L32+M32+O32),(M32)+(O32))</f>
        <v>540</v>
      </c>
      <c r="Q32" s="79" t="s">
        <v>22</v>
      </c>
      <c r="R32" s="90" t="s">
        <v>122</v>
      </c>
      <c r="S32" s="91" t="str">
        <f>R2</f>
        <v>052025</v>
      </c>
      <c r="T32" s="95"/>
      <c r="U32" s="83">
        <v>5</v>
      </c>
      <c r="V32" s="84">
        <v>5.04</v>
      </c>
      <c r="W32" s="83">
        <v>5.0999999999999996</v>
      </c>
      <c r="X32" s="83">
        <v>90</v>
      </c>
      <c r="Y32" s="83">
        <f t="shared" si="11"/>
        <v>180</v>
      </c>
      <c r="Z32" s="85"/>
      <c r="AA32" s="85"/>
      <c r="AB32" s="6"/>
    </row>
    <row r="33" spans="1:28">
      <c r="A33" s="25" t="s">
        <v>154</v>
      </c>
      <c r="B33" s="86" t="s">
        <v>54</v>
      </c>
      <c r="C33" s="14">
        <v>17197</v>
      </c>
      <c r="D33" s="14">
        <v>17067</v>
      </c>
      <c r="E33" s="14">
        <f t="shared" si="3"/>
        <v>130</v>
      </c>
      <c r="F33" s="92">
        <f t="shared" si="12"/>
        <v>500</v>
      </c>
      <c r="G33" s="7">
        <f t="shared" si="13"/>
        <v>30</v>
      </c>
      <c r="H33" s="93">
        <f t="shared" si="14"/>
        <v>151.19999999999999</v>
      </c>
      <c r="I33" s="7">
        <f t="shared" si="15"/>
        <v>0</v>
      </c>
      <c r="J33" s="92">
        <f t="shared" si="16"/>
        <v>0</v>
      </c>
      <c r="K33" s="92">
        <f t="shared" si="6"/>
        <v>651.20000000000005</v>
      </c>
      <c r="L33" s="92">
        <f t="shared" si="17"/>
        <v>651.20000000000005</v>
      </c>
      <c r="M33" s="94">
        <f t="shared" si="8"/>
        <v>180</v>
      </c>
      <c r="N33" s="92">
        <f t="shared" si="18"/>
        <v>0</v>
      </c>
      <c r="O33" s="92">
        <v>0</v>
      </c>
      <c r="P33" s="92">
        <f t="shared" si="19"/>
        <v>831.2</v>
      </c>
      <c r="Q33" s="79" t="s">
        <v>22</v>
      </c>
      <c r="R33" s="90" t="s">
        <v>123</v>
      </c>
      <c r="S33" s="91" t="str">
        <f>R2</f>
        <v>052025</v>
      </c>
      <c r="T33" s="95"/>
      <c r="U33" s="83">
        <v>5</v>
      </c>
      <c r="V33" s="84">
        <v>5.04</v>
      </c>
      <c r="W33" s="83">
        <v>5.0999999999999996</v>
      </c>
      <c r="X33" s="83">
        <v>90</v>
      </c>
      <c r="Y33" s="83">
        <f t="shared" si="11"/>
        <v>180</v>
      </c>
      <c r="Z33" s="85"/>
      <c r="AA33" s="85"/>
      <c r="AB33" s="6"/>
    </row>
    <row r="34" spans="1:28">
      <c r="A34" s="25" t="s">
        <v>175</v>
      </c>
      <c r="B34" s="86" t="s">
        <v>55</v>
      </c>
      <c r="C34" s="22"/>
      <c r="D34" s="22"/>
      <c r="E34" s="22">
        <f t="shared" si="3"/>
        <v>0</v>
      </c>
      <c r="F34" s="87">
        <f t="shared" si="12"/>
        <v>0</v>
      </c>
      <c r="G34" s="21">
        <f t="shared" si="13"/>
        <v>0</v>
      </c>
      <c r="H34" s="88">
        <f t="shared" si="14"/>
        <v>0</v>
      </c>
      <c r="I34" s="21">
        <f t="shared" si="15"/>
        <v>0</v>
      </c>
      <c r="J34" s="87">
        <f t="shared" si="16"/>
        <v>0</v>
      </c>
      <c r="K34" s="87">
        <f t="shared" si="6"/>
        <v>0</v>
      </c>
      <c r="L34" s="87">
        <f t="shared" si="17"/>
        <v>0</v>
      </c>
      <c r="M34" s="89">
        <f t="shared" si="8"/>
        <v>180</v>
      </c>
      <c r="N34" s="87">
        <f t="shared" si="18"/>
        <v>180</v>
      </c>
      <c r="O34" s="87">
        <v>0</v>
      </c>
      <c r="P34" s="87">
        <f t="shared" si="19"/>
        <v>180</v>
      </c>
      <c r="Q34" s="79" t="s">
        <v>22</v>
      </c>
      <c r="R34" s="90" t="s">
        <v>124</v>
      </c>
      <c r="S34" s="91" t="str">
        <f>R2</f>
        <v>052025</v>
      </c>
      <c r="T34" s="95"/>
      <c r="U34" s="83">
        <v>5</v>
      </c>
      <c r="V34" s="84">
        <v>5.04</v>
      </c>
      <c r="W34" s="83">
        <v>5.0999999999999996</v>
      </c>
      <c r="X34" s="83">
        <v>90</v>
      </c>
      <c r="Y34" s="83">
        <f t="shared" si="11"/>
        <v>180</v>
      </c>
      <c r="Z34" s="85"/>
      <c r="AA34" s="85"/>
      <c r="AB34" s="6"/>
    </row>
    <row r="35" spans="1:28">
      <c r="A35" s="25" t="s">
        <v>89</v>
      </c>
      <c r="B35" s="86" t="s">
        <v>56</v>
      </c>
      <c r="C35" s="14">
        <v>26056</v>
      </c>
      <c r="D35" s="14">
        <v>25809</v>
      </c>
      <c r="E35" s="14">
        <f t="shared" si="3"/>
        <v>247</v>
      </c>
      <c r="F35" s="92">
        <f t="shared" si="12"/>
        <v>500</v>
      </c>
      <c r="G35" s="7">
        <f t="shared" si="13"/>
        <v>147</v>
      </c>
      <c r="H35" s="93">
        <f t="shared" si="14"/>
        <v>504</v>
      </c>
      <c r="I35" s="7">
        <f t="shared" si="15"/>
        <v>47</v>
      </c>
      <c r="J35" s="92">
        <f t="shared" si="16"/>
        <v>239.7</v>
      </c>
      <c r="K35" s="92">
        <f t="shared" si="6"/>
        <v>1243.7</v>
      </c>
      <c r="L35" s="92">
        <f t="shared" si="17"/>
        <v>1243.7</v>
      </c>
      <c r="M35" s="94">
        <f t="shared" si="8"/>
        <v>180</v>
      </c>
      <c r="N35" s="92">
        <f t="shared" si="18"/>
        <v>0</v>
      </c>
      <c r="O35" s="92">
        <v>0</v>
      </c>
      <c r="P35" s="92">
        <f t="shared" si="19"/>
        <v>1423.7</v>
      </c>
      <c r="Q35" s="79" t="s">
        <v>22</v>
      </c>
      <c r="R35" s="90" t="s">
        <v>125</v>
      </c>
      <c r="S35" s="91" t="str">
        <f>R2</f>
        <v>052025</v>
      </c>
      <c r="T35" s="95"/>
      <c r="U35" s="83">
        <v>5</v>
      </c>
      <c r="V35" s="84">
        <v>5.04</v>
      </c>
      <c r="W35" s="83">
        <v>5.0999999999999996</v>
      </c>
      <c r="X35" s="83">
        <v>90</v>
      </c>
      <c r="Y35" s="83">
        <f t="shared" si="11"/>
        <v>180</v>
      </c>
      <c r="Z35" s="85"/>
      <c r="AA35" s="85"/>
      <c r="AB35" s="6"/>
    </row>
    <row r="36" spans="1:28" ht="15" customHeight="1">
      <c r="A36" s="25" t="s">
        <v>96</v>
      </c>
      <c r="B36" s="86" t="s">
        <v>57</v>
      </c>
      <c r="C36" s="14">
        <v>20375</v>
      </c>
      <c r="D36" s="14">
        <v>20354</v>
      </c>
      <c r="E36" s="14">
        <f t="shared" si="3"/>
        <v>21</v>
      </c>
      <c r="F36" s="92">
        <f t="shared" si="12"/>
        <v>105</v>
      </c>
      <c r="G36" s="7">
        <f t="shared" si="13"/>
        <v>0</v>
      </c>
      <c r="H36" s="93">
        <f t="shared" si="14"/>
        <v>0</v>
      </c>
      <c r="I36" s="7">
        <f t="shared" si="15"/>
        <v>0</v>
      </c>
      <c r="J36" s="92">
        <f t="shared" si="16"/>
        <v>0</v>
      </c>
      <c r="K36" s="92">
        <f t="shared" si="6"/>
        <v>105</v>
      </c>
      <c r="L36" s="92">
        <f t="shared" si="17"/>
        <v>105</v>
      </c>
      <c r="M36" s="94">
        <f t="shared" si="8"/>
        <v>180</v>
      </c>
      <c r="N36" s="92">
        <f t="shared" si="18"/>
        <v>0</v>
      </c>
      <c r="O36" s="92">
        <v>0</v>
      </c>
      <c r="P36" s="92">
        <f t="shared" si="19"/>
        <v>285</v>
      </c>
      <c r="Q36" s="79" t="s">
        <v>22</v>
      </c>
      <c r="R36" s="90" t="s">
        <v>126</v>
      </c>
      <c r="S36" s="91" t="str">
        <f>R2</f>
        <v>052025</v>
      </c>
      <c r="T36" s="95"/>
      <c r="U36" s="83">
        <v>5</v>
      </c>
      <c r="V36" s="84">
        <v>5.04</v>
      </c>
      <c r="W36" s="83">
        <v>5.0999999999999996</v>
      </c>
      <c r="X36" s="83">
        <v>90</v>
      </c>
      <c r="Y36" s="83">
        <f t="shared" si="11"/>
        <v>180</v>
      </c>
      <c r="Z36" s="85"/>
      <c r="AA36" s="85"/>
      <c r="AB36" s="6"/>
    </row>
    <row r="37" spans="1:28" ht="14.25" customHeight="1">
      <c r="A37" s="25" t="s">
        <v>90</v>
      </c>
      <c r="B37" s="86" t="s">
        <v>58</v>
      </c>
      <c r="C37" s="14">
        <v>15715</v>
      </c>
      <c r="D37" s="14">
        <v>15606</v>
      </c>
      <c r="E37" s="14">
        <f>IF((C37&gt;D37),(C37-D37),(0))/1</f>
        <v>109</v>
      </c>
      <c r="F37" s="92">
        <f t="shared" si="12"/>
        <v>500</v>
      </c>
      <c r="G37" s="7">
        <f t="shared" si="13"/>
        <v>9</v>
      </c>
      <c r="H37" s="93">
        <f t="shared" si="14"/>
        <v>45.36</v>
      </c>
      <c r="I37" s="7">
        <f t="shared" si="15"/>
        <v>0</v>
      </c>
      <c r="J37" s="92">
        <f t="shared" si="16"/>
        <v>0</v>
      </c>
      <c r="K37" s="92">
        <f>(F37+H37+J37)*1</f>
        <v>545.36</v>
      </c>
      <c r="L37" s="92">
        <f t="shared" si="17"/>
        <v>545.36</v>
      </c>
      <c r="M37" s="94">
        <f t="shared" si="8"/>
        <v>180</v>
      </c>
      <c r="N37" s="92">
        <f t="shared" si="18"/>
        <v>0</v>
      </c>
      <c r="O37" s="92">
        <v>0</v>
      </c>
      <c r="P37" s="92">
        <f t="shared" si="19"/>
        <v>725.36</v>
      </c>
      <c r="Q37" s="79" t="s">
        <v>22</v>
      </c>
      <c r="R37" s="90" t="s">
        <v>127</v>
      </c>
      <c r="S37" s="91" t="str">
        <f>R2</f>
        <v>052025</v>
      </c>
      <c r="T37" s="95"/>
      <c r="U37" s="83">
        <v>5</v>
      </c>
      <c r="V37" s="84">
        <v>5.04</v>
      </c>
      <c r="W37" s="83">
        <v>5.0999999999999996</v>
      </c>
      <c r="X37" s="83">
        <v>90</v>
      </c>
      <c r="Y37" s="83">
        <f t="shared" si="11"/>
        <v>180</v>
      </c>
      <c r="Z37" s="85"/>
      <c r="AA37" s="85"/>
      <c r="AB37" s="6"/>
    </row>
    <row r="38" spans="1:28" ht="15" customHeight="1">
      <c r="A38" s="25" t="s">
        <v>91</v>
      </c>
      <c r="B38" s="86" t="s">
        <v>59</v>
      </c>
      <c r="C38" s="14">
        <v>10958</v>
      </c>
      <c r="D38" s="14">
        <v>10909</v>
      </c>
      <c r="E38" s="14">
        <f t="shared" si="3"/>
        <v>49</v>
      </c>
      <c r="F38" s="92">
        <f t="shared" si="12"/>
        <v>245</v>
      </c>
      <c r="G38" s="7">
        <f t="shared" si="13"/>
        <v>0</v>
      </c>
      <c r="H38" s="93">
        <f t="shared" si="14"/>
        <v>0</v>
      </c>
      <c r="I38" s="7">
        <f t="shared" si="15"/>
        <v>0</v>
      </c>
      <c r="J38" s="92">
        <f t="shared" si="16"/>
        <v>0</v>
      </c>
      <c r="K38" s="92">
        <f t="shared" si="6"/>
        <v>245</v>
      </c>
      <c r="L38" s="92">
        <f t="shared" si="17"/>
        <v>245</v>
      </c>
      <c r="M38" s="94">
        <f t="shared" si="8"/>
        <v>180</v>
      </c>
      <c r="N38" s="92">
        <f t="shared" si="18"/>
        <v>0</v>
      </c>
      <c r="O38" s="92">
        <v>0</v>
      </c>
      <c r="P38" s="92">
        <f t="shared" si="19"/>
        <v>425</v>
      </c>
      <c r="Q38" s="79" t="s">
        <v>22</v>
      </c>
      <c r="R38" s="90" t="s">
        <v>128</v>
      </c>
      <c r="S38" s="91" t="str">
        <f>R2</f>
        <v>052025</v>
      </c>
      <c r="T38" s="95"/>
      <c r="U38" s="83">
        <v>5</v>
      </c>
      <c r="V38" s="84">
        <v>5.04</v>
      </c>
      <c r="W38" s="83">
        <v>5.0999999999999996</v>
      </c>
      <c r="X38" s="83">
        <v>90</v>
      </c>
      <c r="Y38" s="83">
        <f t="shared" si="11"/>
        <v>180</v>
      </c>
      <c r="Z38" s="85"/>
      <c r="AA38" s="85"/>
      <c r="AB38" s="6"/>
    </row>
    <row r="39" spans="1:28" ht="15.75" customHeight="1">
      <c r="A39" s="25" t="s">
        <v>92</v>
      </c>
      <c r="B39" s="86" t="s">
        <v>60</v>
      </c>
      <c r="C39" s="14">
        <v>7713</v>
      </c>
      <c r="D39" s="14">
        <v>7659</v>
      </c>
      <c r="E39" s="14">
        <f t="shared" si="3"/>
        <v>54</v>
      </c>
      <c r="F39" s="92">
        <f t="shared" si="12"/>
        <v>270</v>
      </c>
      <c r="G39" s="7">
        <f t="shared" si="13"/>
        <v>0</v>
      </c>
      <c r="H39" s="93">
        <f t="shared" si="14"/>
        <v>0</v>
      </c>
      <c r="I39" s="7">
        <f t="shared" si="15"/>
        <v>0</v>
      </c>
      <c r="J39" s="92">
        <f t="shared" si="16"/>
        <v>0</v>
      </c>
      <c r="K39" s="92">
        <f t="shared" si="6"/>
        <v>270</v>
      </c>
      <c r="L39" s="92">
        <f t="shared" si="17"/>
        <v>270</v>
      </c>
      <c r="M39" s="94">
        <f t="shared" si="8"/>
        <v>180</v>
      </c>
      <c r="N39" s="92">
        <f t="shared" si="18"/>
        <v>0</v>
      </c>
      <c r="O39" s="92">
        <v>0</v>
      </c>
      <c r="P39" s="92">
        <f t="shared" si="19"/>
        <v>450</v>
      </c>
      <c r="Q39" s="79" t="s">
        <v>22</v>
      </c>
      <c r="R39" s="90" t="s">
        <v>129</v>
      </c>
      <c r="S39" s="91" t="str">
        <f>R2</f>
        <v>052025</v>
      </c>
      <c r="T39" s="95"/>
      <c r="U39" s="83">
        <v>5</v>
      </c>
      <c r="V39" s="84">
        <v>5.04</v>
      </c>
      <c r="W39" s="83">
        <v>5.0999999999999996</v>
      </c>
      <c r="X39" s="83">
        <v>90</v>
      </c>
      <c r="Y39" s="83">
        <f t="shared" si="11"/>
        <v>180</v>
      </c>
      <c r="Z39" s="85"/>
      <c r="AA39" s="85"/>
      <c r="AB39" s="6"/>
    </row>
    <row r="40" spans="1:28" ht="15.75" customHeight="1">
      <c r="A40" s="25" t="s">
        <v>84</v>
      </c>
      <c r="B40" s="86" t="s">
        <v>61</v>
      </c>
      <c r="C40" s="14">
        <v>14783</v>
      </c>
      <c r="D40" s="14">
        <v>14672</v>
      </c>
      <c r="E40" s="14">
        <f t="shared" si="3"/>
        <v>111</v>
      </c>
      <c r="F40" s="92">
        <f t="shared" si="12"/>
        <v>500</v>
      </c>
      <c r="G40" s="7">
        <f t="shared" si="13"/>
        <v>11</v>
      </c>
      <c r="H40" s="93">
        <f t="shared" si="14"/>
        <v>55.44</v>
      </c>
      <c r="I40" s="7">
        <f t="shared" si="15"/>
        <v>0</v>
      </c>
      <c r="J40" s="92">
        <f t="shared" si="16"/>
        <v>0</v>
      </c>
      <c r="K40" s="92">
        <f t="shared" si="6"/>
        <v>555.44000000000005</v>
      </c>
      <c r="L40" s="92">
        <f t="shared" si="17"/>
        <v>555.44000000000005</v>
      </c>
      <c r="M40" s="94">
        <f t="shared" si="8"/>
        <v>180</v>
      </c>
      <c r="N40" s="92">
        <f t="shared" si="18"/>
        <v>0</v>
      </c>
      <c r="O40" s="92">
        <v>0</v>
      </c>
      <c r="P40" s="92">
        <f t="shared" si="19"/>
        <v>735.44</v>
      </c>
      <c r="Q40" s="79" t="s">
        <v>22</v>
      </c>
      <c r="R40" s="90" t="s">
        <v>130</v>
      </c>
      <c r="S40" s="91" t="str">
        <f>R2</f>
        <v>052025</v>
      </c>
      <c r="T40" s="95"/>
      <c r="U40" s="83">
        <v>5</v>
      </c>
      <c r="V40" s="84">
        <v>5.04</v>
      </c>
      <c r="W40" s="83">
        <v>5.0999999999999996</v>
      </c>
      <c r="X40" s="83">
        <v>90</v>
      </c>
      <c r="Y40" s="83">
        <f t="shared" si="11"/>
        <v>180</v>
      </c>
      <c r="Z40" s="85"/>
      <c r="AA40" s="85"/>
      <c r="AB40" s="6"/>
    </row>
    <row r="41" spans="1:28" ht="12.75" customHeight="1">
      <c r="A41" s="25" t="s">
        <v>199</v>
      </c>
      <c r="B41" s="86" t="s">
        <v>62</v>
      </c>
      <c r="C41" s="14">
        <v>13263</v>
      </c>
      <c r="D41" s="14">
        <v>13234</v>
      </c>
      <c r="E41" s="14">
        <f t="shared" si="3"/>
        <v>29</v>
      </c>
      <c r="F41" s="92">
        <f t="shared" si="12"/>
        <v>145</v>
      </c>
      <c r="G41" s="7">
        <f t="shared" si="13"/>
        <v>0</v>
      </c>
      <c r="H41" s="93">
        <f t="shared" si="14"/>
        <v>0</v>
      </c>
      <c r="I41" s="7">
        <f t="shared" si="15"/>
        <v>0</v>
      </c>
      <c r="J41" s="92">
        <f t="shared" si="16"/>
        <v>0</v>
      </c>
      <c r="K41" s="92">
        <f t="shared" si="6"/>
        <v>145</v>
      </c>
      <c r="L41" s="92">
        <f t="shared" si="17"/>
        <v>145</v>
      </c>
      <c r="M41" s="94">
        <f t="shared" si="8"/>
        <v>180</v>
      </c>
      <c r="N41" s="92">
        <f t="shared" si="18"/>
        <v>0</v>
      </c>
      <c r="O41" s="92">
        <v>0</v>
      </c>
      <c r="P41" s="92">
        <f t="shared" si="19"/>
        <v>325</v>
      </c>
      <c r="Q41" s="79" t="s">
        <v>22</v>
      </c>
      <c r="R41" s="90" t="s">
        <v>131</v>
      </c>
      <c r="S41" s="91" t="str">
        <f>R2</f>
        <v>052025</v>
      </c>
      <c r="T41" s="95"/>
      <c r="U41" s="83">
        <v>5</v>
      </c>
      <c r="V41" s="84">
        <v>5.04</v>
      </c>
      <c r="W41" s="83">
        <v>5.0999999999999996</v>
      </c>
      <c r="X41" s="83">
        <v>90</v>
      </c>
      <c r="Y41" s="83">
        <f t="shared" si="11"/>
        <v>180</v>
      </c>
      <c r="Z41" s="85"/>
      <c r="AA41" s="85"/>
      <c r="AB41" s="6"/>
    </row>
    <row r="42" spans="1:28" ht="15" customHeight="1">
      <c r="A42" s="25" t="s">
        <v>175</v>
      </c>
      <c r="B42" s="86" t="s">
        <v>63</v>
      </c>
      <c r="C42" s="22"/>
      <c r="D42" s="22"/>
      <c r="E42" s="22">
        <f t="shared" si="3"/>
        <v>0</v>
      </c>
      <c r="F42" s="87">
        <f t="shared" si="12"/>
        <v>0</v>
      </c>
      <c r="G42" s="21">
        <f t="shared" si="13"/>
        <v>0</v>
      </c>
      <c r="H42" s="88">
        <f t="shared" si="14"/>
        <v>0</v>
      </c>
      <c r="I42" s="21">
        <f t="shared" si="15"/>
        <v>0</v>
      </c>
      <c r="J42" s="87">
        <f t="shared" si="16"/>
        <v>0</v>
      </c>
      <c r="K42" s="87">
        <f t="shared" si="6"/>
        <v>0</v>
      </c>
      <c r="L42" s="87">
        <f t="shared" si="17"/>
        <v>0</v>
      </c>
      <c r="M42" s="89">
        <f t="shared" si="8"/>
        <v>180</v>
      </c>
      <c r="N42" s="87">
        <f t="shared" si="18"/>
        <v>180</v>
      </c>
      <c r="O42" s="87">
        <v>0</v>
      </c>
      <c r="P42" s="87">
        <f t="shared" si="19"/>
        <v>180</v>
      </c>
      <c r="Q42" s="79" t="s">
        <v>22</v>
      </c>
      <c r="R42" s="90" t="s">
        <v>132</v>
      </c>
      <c r="S42" s="91" t="str">
        <f>R2</f>
        <v>052025</v>
      </c>
      <c r="T42" s="95"/>
      <c r="U42" s="83">
        <v>5</v>
      </c>
      <c r="V42" s="84">
        <v>5.04</v>
      </c>
      <c r="W42" s="83">
        <v>5.0999999999999996</v>
      </c>
      <c r="X42" s="83">
        <v>90</v>
      </c>
      <c r="Y42" s="83">
        <f t="shared" si="11"/>
        <v>180</v>
      </c>
      <c r="Z42" s="85"/>
      <c r="AA42" s="85"/>
      <c r="AB42" s="6"/>
    </row>
    <row r="43" spans="1:28" ht="15.75" customHeight="1">
      <c r="A43" s="25" t="s">
        <v>93</v>
      </c>
      <c r="B43" s="86" t="s">
        <v>64</v>
      </c>
      <c r="C43" s="14">
        <v>9083</v>
      </c>
      <c r="D43" s="14">
        <v>8947</v>
      </c>
      <c r="E43" s="14">
        <f>IF((C43&gt;D43),(C43-D43),(0))/1</f>
        <v>136</v>
      </c>
      <c r="F43" s="92">
        <f t="shared" si="12"/>
        <v>500</v>
      </c>
      <c r="G43" s="7">
        <f t="shared" si="13"/>
        <v>36</v>
      </c>
      <c r="H43" s="93">
        <f t="shared" si="14"/>
        <v>181.44</v>
      </c>
      <c r="I43" s="7">
        <f t="shared" si="15"/>
        <v>0</v>
      </c>
      <c r="J43" s="92">
        <f t="shared" si="16"/>
        <v>0</v>
      </c>
      <c r="K43" s="92">
        <f>(F43+H43+J43)*1</f>
        <v>681.44</v>
      </c>
      <c r="L43" s="92">
        <f t="shared" si="17"/>
        <v>681.44</v>
      </c>
      <c r="M43" s="94">
        <f t="shared" si="8"/>
        <v>180</v>
      </c>
      <c r="N43" s="92">
        <f t="shared" si="18"/>
        <v>0</v>
      </c>
      <c r="O43" s="92">
        <v>0</v>
      </c>
      <c r="P43" s="92">
        <f t="shared" si="19"/>
        <v>861.44</v>
      </c>
      <c r="Q43" s="79" t="s">
        <v>22</v>
      </c>
      <c r="R43" s="90" t="s">
        <v>133</v>
      </c>
      <c r="S43" s="91" t="str">
        <f>R2</f>
        <v>052025</v>
      </c>
      <c r="T43" s="95"/>
      <c r="U43" s="83">
        <v>5</v>
      </c>
      <c r="V43" s="84">
        <v>5.04</v>
      </c>
      <c r="W43" s="83">
        <v>5.0999999999999996</v>
      </c>
      <c r="X43" s="83">
        <v>90</v>
      </c>
      <c r="Y43" s="83">
        <f t="shared" si="11"/>
        <v>180</v>
      </c>
      <c r="Z43" s="85"/>
      <c r="AA43" s="85"/>
      <c r="AB43" s="6"/>
    </row>
    <row r="44" spans="1:28" ht="15.75" customHeight="1">
      <c r="A44" s="25" t="s">
        <v>94</v>
      </c>
      <c r="B44" s="86" t="s">
        <v>65</v>
      </c>
      <c r="C44" s="14">
        <v>2504</v>
      </c>
      <c r="D44" s="14">
        <v>2468</v>
      </c>
      <c r="E44" s="14">
        <f>IF((C44&gt;D44),(C44-D44),(0))/1</f>
        <v>36</v>
      </c>
      <c r="F44" s="92">
        <f t="shared" si="12"/>
        <v>180</v>
      </c>
      <c r="G44" s="7">
        <f t="shared" si="13"/>
        <v>0</v>
      </c>
      <c r="H44" s="93">
        <f t="shared" si="14"/>
        <v>0</v>
      </c>
      <c r="I44" s="7">
        <f t="shared" si="15"/>
        <v>0</v>
      </c>
      <c r="J44" s="92">
        <f t="shared" si="16"/>
        <v>0</v>
      </c>
      <c r="K44" s="92">
        <f>(F44+H44+J44)*1</f>
        <v>180</v>
      </c>
      <c r="L44" s="92">
        <f t="shared" si="17"/>
        <v>180</v>
      </c>
      <c r="M44" s="94">
        <f t="shared" si="8"/>
        <v>180</v>
      </c>
      <c r="N44" s="92">
        <f t="shared" si="18"/>
        <v>0</v>
      </c>
      <c r="O44" s="92">
        <v>0</v>
      </c>
      <c r="P44" s="92">
        <f t="shared" si="19"/>
        <v>360</v>
      </c>
      <c r="Q44" s="79" t="s">
        <v>22</v>
      </c>
      <c r="R44" s="90" t="s">
        <v>134</v>
      </c>
      <c r="S44" s="91" t="str">
        <f>R2</f>
        <v>052025</v>
      </c>
      <c r="T44" s="95"/>
      <c r="U44" s="83">
        <v>5</v>
      </c>
      <c r="V44" s="84">
        <v>5.04</v>
      </c>
      <c r="W44" s="83">
        <v>5.0999999999999996</v>
      </c>
      <c r="X44" s="83">
        <v>90</v>
      </c>
      <c r="Y44" s="83">
        <f t="shared" si="11"/>
        <v>180</v>
      </c>
      <c r="Z44" s="85"/>
      <c r="AA44" s="85"/>
      <c r="AB44" s="6"/>
    </row>
    <row r="45" spans="1:28" ht="15" customHeight="1">
      <c r="A45" s="25" t="s">
        <v>200</v>
      </c>
      <c r="B45" s="86" t="s">
        <v>66</v>
      </c>
      <c r="C45" s="14">
        <v>14127</v>
      </c>
      <c r="D45" s="14">
        <v>14059</v>
      </c>
      <c r="E45" s="14">
        <f t="shared" si="3"/>
        <v>68</v>
      </c>
      <c r="F45" s="92">
        <f t="shared" si="12"/>
        <v>340</v>
      </c>
      <c r="G45" s="7">
        <f t="shared" si="13"/>
        <v>0</v>
      </c>
      <c r="H45" s="93">
        <f t="shared" si="14"/>
        <v>0</v>
      </c>
      <c r="I45" s="7">
        <f t="shared" si="15"/>
        <v>0</v>
      </c>
      <c r="J45" s="92">
        <f t="shared" si="16"/>
        <v>0</v>
      </c>
      <c r="K45" s="92">
        <f t="shared" si="6"/>
        <v>340</v>
      </c>
      <c r="L45" s="92">
        <f t="shared" si="17"/>
        <v>340</v>
      </c>
      <c r="M45" s="94">
        <f t="shared" si="8"/>
        <v>180</v>
      </c>
      <c r="N45" s="92">
        <f t="shared" si="18"/>
        <v>0</v>
      </c>
      <c r="O45" s="92">
        <v>0</v>
      </c>
      <c r="P45" s="92">
        <f t="shared" si="19"/>
        <v>520</v>
      </c>
      <c r="Q45" s="79" t="s">
        <v>22</v>
      </c>
      <c r="R45" s="90" t="s">
        <v>135</v>
      </c>
      <c r="S45" s="91" t="str">
        <f>R2</f>
        <v>052025</v>
      </c>
      <c r="T45" s="95"/>
      <c r="U45" s="83">
        <v>5</v>
      </c>
      <c r="V45" s="84">
        <v>5.04</v>
      </c>
      <c r="W45" s="83">
        <v>5.0999999999999996</v>
      </c>
      <c r="X45" s="83">
        <v>90</v>
      </c>
      <c r="Y45" s="83">
        <f t="shared" si="11"/>
        <v>180</v>
      </c>
      <c r="Z45" s="85"/>
      <c r="AA45" s="85"/>
      <c r="AB45" s="6"/>
    </row>
    <row r="46" spans="1:28" ht="24.75" customHeight="1">
      <c r="A46" s="16" t="s">
        <v>160</v>
      </c>
      <c r="B46" s="86" t="s">
        <v>67</v>
      </c>
      <c r="C46" s="14">
        <v>8384</v>
      </c>
      <c r="D46" s="14">
        <v>8255</v>
      </c>
      <c r="E46" s="14">
        <f t="shared" si="3"/>
        <v>129</v>
      </c>
      <c r="F46" s="92">
        <f t="shared" si="12"/>
        <v>500</v>
      </c>
      <c r="G46" s="7">
        <f t="shared" si="13"/>
        <v>29</v>
      </c>
      <c r="H46" s="93">
        <f t="shared" si="14"/>
        <v>146.16</v>
      </c>
      <c r="I46" s="7">
        <f t="shared" si="15"/>
        <v>0</v>
      </c>
      <c r="J46" s="92">
        <f t="shared" si="16"/>
        <v>0</v>
      </c>
      <c r="K46" s="92">
        <f t="shared" si="6"/>
        <v>646.16</v>
      </c>
      <c r="L46" s="92">
        <f t="shared" si="17"/>
        <v>646.16</v>
      </c>
      <c r="M46" s="94">
        <f t="shared" si="8"/>
        <v>180</v>
      </c>
      <c r="N46" s="92">
        <f t="shared" si="18"/>
        <v>0</v>
      </c>
      <c r="O46" s="92">
        <v>0</v>
      </c>
      <c r="P46" s="92">
        <f t="shared" si="19"/>
        <v>826.16</v>
      </c>
      <c r="Q46" s="79" t="s">
        <v>22</v>
      </c>
      <c r="R46" s="90" t="s">
        <v>136</v>
      </c>
      <c r="S46" s="91" t="str">
        <f>R2</f>
        <v>052025</v>
      </c>
      <c r="T46" s="95"/>
      <c r="U46" s="83">
        <v>5</v>
      </c>
      <c r="V46" s="84">
        <v>5.04</v>
      </c>
      <c r="W46" s="83">
        <v>5.0999999999999996</v>
      </c>
      <c r="X46" s="83">
        <v>90</v>
      </c>
      <c r="Y46" s="83">
        <f t="shared" si="11"/>
        <v>180</v>
      </c>
      <c r="Z46" s="85"/>
      <c r="AA46" s="85"/>
      <c r="AB46" s="6"/>
    </row>
    <row r="47" spans="1:28" ht="24" customHeight="1">
      <c r="A47" s="16" t="s">
        <v>159</v>
      </c>
      <c r="B47" s="86" t="s">
        <v>68</v>
      </c>
      <c r="C47" s="14">
        <v>12056</v>
      </c>
      <c r="D47" s="14">
        <v>12018</v>
      </c>
      <c r="E47" s="14">
        <f>IF((C47&gt;D47),(C47-D47),(0))/1</f>
        <v>38</v>
      </c>
      <c r="F47" s="92">
        <f t="shared" si="12"/>
        <v>190</v>
      </c>
      <c r="G47" s="7">
        <f t="shared" si="13"/>
        <v>0</v>
      </c>
      <c r="H47" s="93">
        <f t="shared" si="14"/>
        <v>0</v>
      </c>
      <c r="I47" s="7">
        <f t="shared" si="15"/>
        <v>0</v>
      </c>
      <c r="J47" s="92">
        <f t="shared" si="16"/>
        <v>0</v>
      </c>
      <c r="K47" s="92">
        <f>(F47+H47+J47)*1</f>
        <v>190</v>
      </c>
      <c r="L47" s="92">
        <f t="shared" si="17"/>
        <v>190</v>
      </c>
      <c r="M47" s="94">
        <f t="shared" si="8"/>
        <v>180</v>
      </c>
      <c r="N47" s="92">
        <f t="shared" si="18"/>
        <v>0</v>
      </c>
      <c r="O47" s="92">
        <v>0</v>
      </c>
      <c r="P47" s="92">
        <f t="shared" si="19"/>
        <v>370</v>
      </c>
      <c r="Q47" s="79" t="s">
        <v>22</v>
      </c>
      <c r="R47" s="90" t="s">
        <v>137</v>
      </c>
      <c r="S47" s="91" t="str">
        <f>R2</f>
        <v>052025</v>
      </c>
      <c r="T47" s="95"/>
      <c r="U47" s="83">
        <v>5</v>
      </c>
      <c r="V47" s="84">
        <v>5.04</v>
      </c>
      <c r="W47" s="83">
        <v>5.0999999999999996</v>
      </c>
      <c r="X47" s="83">
        <v>90</v>
      </c>
      <c r="Y47" s="83">
        <f t="shared" si="11"/>
        <v>180</v>
      </c>
      <c r="Z47" s="85"/>
      <c r="AA47" s="85"/>
      <c r="AB47" s="6"/>
    </row>
    <row r="48" spans="1:28" ht="15.75" customHeight="1">
      <c r="A48" s="25" t="s">
        <v>153</v>
      </c>
      <c r="B48" s="86" t="s">
        <v>69</v>
      </c>
      <c r="C48" s="14">
        <v>12451</v>
      </c>
      <c r="D48" s="14">
        <v>12348</v>
      </c>
      <c r="E48" s="14">
        <f t="shared" si="3"/>
        <v>103</v>
      </c>
      <c r="F48" s="92">
        <f t="shared" si="12"/>
        <v>500</v>
      </c>
      <c r="G48" s="7">
        <f t="shared" si="13"/>
        <v>3</v>
      </c>
      <c r="H48" s="93">
        <f t="shared" si="14"/>
        <v>15.120000000000001</v>
      </c>
      <c r="I48" s="7">
        <f t="shared" si="15"/>
        <v>0</v>
      </c>
      <c r="J48" s="92">
        <f t="shared" si="16"/>
        <v>0</v>
      </c>
      <c r="K48" s="92">
        <f t="shared" si="6"/>
        <v>515.12</v>
      </c>
      <c r="L48" s="92">
        <f t="shared" si="17"/>
        <v>515.12</v>
      </c>
      <c r="M48" s="94">
        <f t="shared" si="8"/>
        <v>180</v>
      </c>
      <c r="N48" s="92">
        <f t="shared" si="18"/>
        <v>0</v>
      </c>
      <c r="O48" s="92">
        <v>0</v>
      </c>
      <c r="P48" s="92">
        <f t="shared" si="19"/>
        <v>695.12</v>
      </c>
      <c r="Q48" s="79" t="s">
        <v>22</v>
      </c>
      <c r="R48" s="90" t="s">
        <v>138</v>
      </c>
      <c r="S48" s="91" t="str">
        <f>R2</f>
        <v>052025</v>
      </c>
      <c r="T48" s="95"/>
      <c r="U48" s="83">
        <v>5</v>
      </c>
      <c r="V48" s="84">
        <v>5.04</v>
      </c>
      <c r="W48" s="83">
        <v>5.0999999999999996</v>
      </c>
      <c r="X48" s="83">
        <v>90</v>
      </c>
      <c r="Y48" s="83">
        <f t="shared" si="11"/>
        <v>180</v>
      </c>
      <c r="Z48" s="85"/>
      <c r="AA48" s="85"/>
      <c r="AB48" s="6"/>
    </row>
    <row r="49" spans="1:32" ht="15.75" customHeight="1">
      <c r="A49" s="25" t="s">
        <v>87</v>
      </c>
      <c r="B49" s="86" t="s">
        <v>70</v>
      </c>
      <c r="C49" s="14">
        <v>13326</v>
      </c>
      <c r="D49" s="14">
        <v>13178</v>
      </c>
      <c r="E49" s="14">
        <f t="shared" si="3"/>
        <v>148</v>
      </c>
      <c r="F49" s="92">
        <f t="shared" si="12"/>
        <v>500</v>
      </c>
      <c r="G49" s="7">
        <f t="shared" si="13"/>
        <v>48</v>
      </c>
      <c r="H49" s="93">
        <f t="shared" si="14"/>
        <v>241.92000000000002</v>
      </c>
      <c r="I49" s="7">
        <f t="shared" si="15"/>
        <v>0</v>
      </c>
      <c r="J49" s="92">
        <f t="shared" si="16"/>
        <v>0</v>
      </c>
      <c r="K49" s="92">
        <f t="shared" si="6"/>
        <v>741.92000000000007</v>
      </c>
      <c r="L49" s="92">
        <f t="shared" si="17"/>
        <v>741.92000000000007</v>
      </c>
      <c r="M49" s="94">
        <f t="shared" si="8"/>
        <v>180</v>
      </c>
      <c r="N49" s="92">
        <f t="shared" si="18"/>
        <v>0</v>
      </c>
      <c r="O49" s="92">
        <v>0</v>
      </c>
      <c r="P49" s="92">
        <f t="shared" si="19"/>
        <v>921.92000000000007</v>
      </c>
      <c r="Q49" s="79" t="s">
        <v>22</v>
      </c>
      <c r="R49" s="90" t="s">
        <v>139</v>
      </c>
      <c r="S49" s="91" t="str">
        <f>R2</f>
        <v>052025</v>
      </c>
      <c r="T49" s="95"/>
      <c r="U49" s="83">
        <v>5</v>
      </c>
      <c r="V49" s="84">
        <v>5.04</v>
      </c>
      <c r="W49" s="83">
        <v>5.0999999999999996</v>
      </c>
      <c r="X49" s="83">
        <v>90</v>
      </c>
      <c r="Y49" s="83">
        <f t="shared" si="11"/>
        <v>180</v>
      </c>
      <c r="Z49" s="85"/>
      <c r="AA49" s="85"/>
      <c r="AB49" s="6"/>
    </row>
    <row r="50" spans="1:32" ht="16.5" customHeight="1">
      <c r="A50" s="25" t="s">
        <v>95</v>
      </c>
      <c r="B50" s="86" t="s">
        <v>71</v>
      </c>
      <c r="C50" s="14">
        <v>14113</v>
      </c>
      <c r="D50" s="14">
        <v>14046</v>
      </c>
      <c r="E50" s="14">
        <f>IF((C50&gt;D50),(C50-D50),(0))/1</f>
        <v>67</v>
      </c>
      <c r="F50" s="92">
        <f t="shared" si="12"/>
        <v>335</v>
      </c>
      <c r="G50" s="7">
        <f t="shared" si="13"/>
        <v>0</v>
      </c>
      <c r="H50" s="93">
        <f t="shared" si="14"/>
        <v>0</v>
      </c>
      <c r="I50" s="7">
        <f t="shared" si="15"/>
        <v>0</v>
      </c>
      <c r="J50" s="92">
        <f t="shared" si="16"/>
        <v>0</v>
      </c>
      <c r="K50" s="92">
        <f>(F50+H50+J50)*1</f>
        <v>335</v>
      </c>
      <c r="L50" s="92">
        <f t="shared" si="17"/>
        <v>335</v>
      </c>
      <c r="M50" s="94">
        <f t="shared" si="8"/>
        <v>180</v>
      </c>
      <c r="N50" s="92">
        <f t="shared" si="18"/>
        <v>0</v>
      </c>
      <c r="O50" s="92">
        <v>0</v>
      </c>
      <c r="P50" s="92">
        <f t="shared" si="19"/>
        <v>515</v>
      </c>
      <c r="Q50" s="79" t="s">
        <v>22</v>
      </c>
      <c r="R50" s="90" t="s">
        <v>140</v>
      </c>
      <c r="S50" s="91" t="str">
        <f>R2</f>
        <v>052025</v>
      </c>
      <c r="T50" s="95"/>
      <c r="U50" s="83">
        <v>5</v>
      </c>
      <c r="V50" s="84">
        <v>5.04</v>
      </c>
      <c r="W50" s="83">
        <v>5.0999999999999996</v>
      </c>
      <c r="X50" s="83">
        <v>90</v>
      </c>
      <c r="Y50" s="83">
        <f t="shared" si="11"/>
        <v>180</v>
      </c>
      <c r="Z50" s="85"/>
      <c r="AA50" s="85"/>
      <c r="AB50" s="6"/>
    </row>
    <row r="51" spans="1:32" ht="15" customHeight="1">
      <c r="A51" s="25" t="s">
        <v>162</v>
      </c>
      <c r="B51" s="86" t="s">
        <v>72</v>
      </c>
      <c r="C51" s="14">
        <v>5401</v>
      </c>
      <c r="D51" s="14">
        <v>5401</v>
      </c>
      <c r="E51" s="14">
        <f>IF((C51&gt;D51),(C51-D51),(0))/1</f>
        <v>0</v>
      </c>
      <c r="F51" s="92">
        <f t="shared" si="12"/>
        <v>0</v>
      </c>
      <c r="G51" s="7">
        <f t="shared" si="13"/>
        <v>0</v>
      </c>
      <c r="H51" s="93">
        <f t="shared" si="14"/>
        <v>0</v>
      </c>
      <c r="I51" s="7">
        <f t="shared" si="15"/>
        <v>0</v>
      </c>
      <c r="J51" s="92">
        <f t="shared" si="16"/>
        <v>0</v>
      </c>
      <c r="K51" s="92">
        <f>(F51+H51+J51)*1</f>
        <v>0</v>
      </c>
      <c r="L51" s="92">
        <f t="shared" si="17"/>
        <v>0</v>
      </c>
      <c r="M51" s="94">
        <f t="shared" si="8"/>
        <v>180</v>
      </c>
      <c r="N51" s="92">
        <f t="shared" si="18"/>
        <v>180</v>
      </c>
      <c r="O51" s="92">
        <v>0</v>
      </c>
      <c r="P51" s="92">
        <f t="shared" si="19"/>
        <v>180</v>
      </c>
      <c r="Q51" s="79" t="s">
        <v>206</v>
      </c>
      <c r="R51" s="90" t="s">
        <v>141</v>
      </c>
      <c r="S51" s="91" t="str">
        <f>R2</f>
        <v>052025</v>
      </c>
      <c r="T51" s="95"/>
      <c r="U51" s="83">
        <v>5</v>
      </c>
      <c r="V51" s="84">
        <v>5.04</v>
      </c>
      <c r="W51" s="83">
        <v>5.0999999999999996</v>
      </c>
      <c r="X51" s="83">
        <v>90</v>
      </c>
      <c r="Y51" s="83">
        <f t="shared" si="11"/>
        <v>180</v>
      </c>
      <c r="Z51" s="85"/>
      <c r="AA51" s="85"/>
      <c r="AB51" s="6"/>
    </row>
    <row r="52" spans="1:32" ht="15" customHeight="1">
      <c r="A52" s="25" t="s">
        <v>175</v>
      </c>
      <c r="B52" s="86" t="s">
        <v>73</v>
      </c>
      <c r="C52" s="22"/>
      <c r="D52" s="22"/>
      <c r="E52" s="22">
        <f t="shared" si="3"/>
        <v>0</v>
      </c>
      <c r="F52" s="87">
        <f t="shared" ref="F52:F54" si="20">IF((E52&gt;100),(100*U52), (E52*U52))</f>
        <v>0</v>
      </c>
      <c r="G52" s="21">
        <f t="shared" ref="G52:G54" si="21">IF((E52&gt;100),(E52-100),(0))</f>
        <v>0</v>
      </c>
      <c r="H52" s="88">
        <f t="shared" ref="H52:H54" si="22">IF((G52&gt;100),(100*V52),(G52*V52))</f>
        <v>0</v>
      </c>
      <c r="I52" s="21">
        <f t="shared" ref="I52:I54" si="23">IF((G52&gt;100),(G52-100),(0))</f>
        <v>0</v>
      </c>
      <c r="J52" s="87">
        <f t="shared" ref="J52:J54" si="24">IF((I52&gt;0),(I52*W52),(0))</f>
        <v>0</v>
      </c>
      <c r="K52" s="87">
        <f t="shared" si="6"/>
        <v>0</v>
      </c>
      <c r="L52" s="87">
        <f t="shared" ref="L52:L54" si="25">K52</f>
        <v>0</v>
      </c>
      <c r="M52" s="89">
        <f t="shared" si="8"/>
        <v>180</v>
      </c>
      <c r="N52" s="87">
        <f t="shared" ref="N52:N54" si="26">IF((E52&gt;0),0,(Y52))</f>
        <v>180</v>
      </c>
      <c r="O52" s="87">
        <v>0</v>
      </c>
      <c r="P52" s="87">
        <f t="shared" si="19"/>
        <v>180</v>
      </c>
      <c r="Q52" s="79" t="s">
        <v>22</v>
      </c>
      <c r="R52" s="90" t="s">
        <v>142</v>
      </c>
      <c r="S52" s="91" t="str">
        <f>R2</f>
        <v>052025</v>
      </c>
      <c r="T52" s="95"/>
      <c r="U52" s="83">
        <v>5</v>
      </c>
      <c r="V52" s="84">
        <v>5.04</v>
      </c>
      <c r="W52" s="83">
        <v>5.0999999999999996</v>
      </c>
      <c r="X52" s="83">
        <v>90</v>
      </c>
      <c r="Y52" s="83">
        <f t="shared" si="11"/>
        <v>180</v>
      </c>
      <c r="Z52" s="85"/>
      <c r="AA52" s="85"/>
      <c r="AB52" s="6"/>
    </row>
    <row r="53" spans="1:32" ht="15.75" customHeight="1">
      <c r="A53" s="25" t="s">
        <v>161</v>
      </c>
      <c r="B53" s="86" t="s">
        <v>77</v>
      </c>
      <c r="C53" s="14">
        <v>16915</v>
      </c>
      <c r="D53" s="14">
        <v>16844</v>
      </c>
      <c r="E53" s="14">
        <f t="shared" si="3"/>
        <v>71</v>
      </c>
      <c r="F53" s="92">
        <f t="shared" si="20"/>
        <v>355</v>
      </c>
      <c r="G53" s="7">
        <f t="shared" si="21"/>
        <v>0</v>
      </c>
      <c r="H53" s="93">
        <f t="shared" si="22"/>
        <v>0</v>
      </c>
      <c r="I53" s="7">
        <f t="shared" si="23"/>
        <v>0</v>
      </c>
      <c r="J53" s="92">
        <f t="shared" si="24"/>
        <v>0</v>
      </c>
      <c r="K53" s="92">
        <f t="shared" si="6"/>
        <v>355</v>
      </c>
      <c r="L53" s="92">
        <f t="shared" si="25"/>
        <v>355</v>
      </c>
      <c r="M53" s="94">
        <f t="shared" si="8"/>
        <v>180</v>
      </c>
      <c r="N53" s="92">
        <f t="shared" si="26"/>
        <v>0</v>
      </c>
      <c r="O53" s="92">
        <v>0</v>
      </c>
      <c r="P53" s="92">
        <f t="shared" si="19"/>
        <v>535</v>
      </c>
      <c r="Q53" s="79" t="s">
        <v>22</v>
      </c>
      <c r="R53" s="90" t="s">
        <v>143</v>
      </c>
      <c r="S53" s="91" t="str">
        <f>R2</f>
        <v>052025</v>
      </c>
      <c r="T53" s="95"/>
      <c r="U53" s="83">
        <v>5</v>
      </c>
      <c r="V53" s="84">
        <v>5.04</v>
      </c>
      <c r="W53" s="83">
        <v>5.0999999999999996</v>
      </c>
      <c r="X53" s="83">
        <v>90</v>
      </c>
      <c r="Y53" s="83">
        <f t="shared" si="11"/>
        <v>180</v>
      </c>
      <c r="Z53" s="85"/>
      <c r="AA53" s="85"/>
      <c r="AB53" s="6"/>
    </row>
    <row r="54" spans="1:32" ht="23.25" customHeight="1">
      <c r="A54" s="16" t="s">
        <v>192</v>
      </c>
      <c r="B54" s="86" t="s">
        <v>78</v>
      </c>
      <c r="C54" s="14">
        <v>14692</v>
      </c>
      <c r="D54" s="14">
        <v>14692</v>
      </c>
      <c r="E54" s="14">
        <f>IF((C54&gt;D54),(C54-D54),(0))/1</f>
        <v>0</v>
      </c>
      <c r="F54" s="92">
        <f t="shared" si="20"/>
        <v>0</v>
      </c>
      <c r="G54" s="7">
        <f t="shared" si="21"/>
        <v>0</v>
      </c>
      <c r="H54" s="93">
        <f t="shared" si="22"/>
        <v>0</v>
      </c>
      <c r="I54" s="7">
        <f t="shared" si="23"/>
        <v>0</v>
      </c>
      <c r="J54" s="92">
        <f t="shared" si="24"/>
        <v>0</v>
      </c>
      <c r="K54" s="92">
        <f>(F54+H54+J54)*1</f>
        <v>0</v>
      </c>
      <c r="L54" s="92">
        <f t="shared" si="25"/>
        <v>0</v>
      </c>
      <c r="M54" s="94">
        <f t="shared" si="8"/>
        <v>180</v>
      </c>
      <c r="N54" s="92">
        <f t="shared" si="26"/>
        <v>180</v>
      </c>
      <c r="O54" s="92">
        <v>0</v>
      </c>
      <c r="P54" s="92">
        <f t="shared" si="19"/>
        <v>180</v>
      </c>
      <c r="Q54" s="79" t="s">
        <v>206</v>
      </c>
      <c r="R54" s="90" t="s">
        <v>144</v>
      </c>
      <c r="S54" s="91" t="str">
        <f>R2</f>
        <v>052025</v>
      </c>
      <c r="T54" s="96"/>
      <c r="U54" s="83">
        <v>5</v>
      </c>
      <c r="V54" s="84">
        <v>5.04</v>
      </c>
      <c r="W54" s="83">
        <v>5.0999999999999996</v>
      </c>
      <c r="X54" s="83">
        <v>90</v>
      </c>
      <c r="Y54" s="83">
        <f t="shared" si="11"/>
        <v>180</v>
      </c>
      <c r="Z54" s="85"/>
      <c r="AA54" s="85"/>
      <c r="AB54" s="6"/>
    </row>
    <row r="55" spans="1:32">
      <c r="A55" s="17"/>
      <c r="B55" s="97"/>
      <c r="C55" s="18"/>
      <c r="D55" s="18"/>
      <c r="E55" s="18"/>
      <c r="F55" s="98"/>
      <c r="G55" s="19"/>
      <c r="H55" s="99"/>
      <c r="I55" s="19"/>
      <c r="J55" s="98"/>
      <c r="K55" s="98"/>
      <c r="L55" s="98"/>
      <c r="M55" s="100"/>
      <c r="N55" s="98"/>
      <c r="O55" s="98"/>
      <c r="P55" s="98"/>
      <c r="Q55" s="101"/>
      <c r="R55" s="102"/>
      <c r="S55" s="103"/>
      <c r="T55" s="104"/>
      <c r="U55" s="83"/>
      <c r="V55" s="84"/>
      <c r="W55" s="83"/>
      <c r="X55" s="83"/>
      <c r="Y55" s="83"/>
      <c r="Z55" s="85"/>
      <c r="AA55" s="85"/>
      <c r="AB55" s="6"/>
      <c r="AD55" s="1"/>
      <c r="AE55" s="1"/>
    </row>
    <row r="56" spans="1:32">
      <c r="A56" s="16" t="s">
        <v>174</v>
      </c>
      <c r="B56" s="86" t="s">
        <v>164</v>
      </c>
      <c r="C56" s="14">
        <v>5472</v>
      </c>
      <c r="D56" s="14">
        <v>5176</v>
      </c>
      <c r="E56" s="14">
        <f t="shared" ref="E56:E65" si="27">IF((C56&gt;D56),(C56-D56),(0))/1</f>
        <v>296</v>
      </c>
      <c r="F56" s="92">
        <f t="shared" ref="F56:F65" si="28">IF((E56&gt;100),(100*U56), (E56*U56))</f>
        <v>500</v>
      </c>
      <c r="G56" s="7">
        <f t="shared" ref="G56:G65" si="29">IF((E56&gt;100),(E56-100),(0))</f>
        <v>196</v>
      </c>
      <c r="H56" s="93">
        <f t="shared" ref="H56:H65" si="30">IF((G56&gt;100),(100*V56),(G56*V56))</f>
        <v>504</v>
      </c>
      <c r="I56" s="7">
        <f t="shared" ref="I56:I65" si="31">IF((G56&gt;100),(G56-100),(0))</f>
        <v>96</v>
      </c>
      <c r="J56" s="92">
        <f t="shared" ref="J56:J65" si="32">IF((I56&gt;0),(I56*W56),(0))</f>
        <v>489.59999999999997</v>
      </c>
      <c r="K56" s="92">
        <f t="shared" ref="K56:K65" si="33">(F56+H56+J56)*1</f>
        <v>1493.6</v>
      </c>
      <c r="L56" s="92">
        <f t="shared" ref="L56:L65" si="34">K56</f>
        <v>1493.6</v>
      </c>
      <c r="M56" s="94">
        <f t="shared" ref="M56:M65" si="35">IF((Y56&gt;0),Y56,130)</f>
        <v>180</v>
      </c>
      <c r="N56" s="92">
        <f t="shared" ref="N56:N65" si="36">IF((E56&gt;0),0,(Y56))</f>
        <v>0</v>
      </c>
      <c r="O56" s="92">
        <v>0</v>
      </c>
      <c r="P56" s="92">
        <f t="shared" ref="P56:P65" si="37">IF((L56&gt;0),(L56+M56+O56),(M56)+(O56))</f>
        <v>1673.6</v>
      </c>
      <c r="Q56" s="79" t="s">
        <v>22</v>
      </c>
      <c r="R56" s="90" t="s">
        <v>182</v>
      </c>
      <c r="S56" s="91" t="str">
        <f>R2</f>
        <v>052025</v>
      </c>
      <c r="T56" s="96"/>
      <c r="U56" s="83">
        <v>5</v>
      </c>
      <c r="V56" s="84">
        <v>5.04</v>
      </c>
      <c r="W56" s="83">
        <v>5.0999999999999996</v>
      </c>
      <c r="X56" s="83">
        <v>90</v>
      </c>
      <c r="Y56" s="83">
        <f t="shared" ref="Y56" si="38">2*X56</f>
        <v>180</v>
      </c>
      <c r="Z56" s="85"/>
      <c r="AA56" s="85"/>
      <c r="AB56" s="6"/>
      <c r="AD56" s="10"/>
      <c r="AE56" s="20"/>
    </row>
    <row r="57" spans="1:32">
      <c r="A57" s="16" t="s">
        <v>175</v>
      </c>
      <c r="B57" s="86" t="s">
        <v>165</v>
      </c>
      <c r="C57" s="14"/>
      <c r="D57" s="14"/>
      <c r="E57" s="22">
        <f t="shared" si="27"/>
        <v>0</v>
      </c>
      <c r="F57" s="87">
        <f t="shared" si="28"/>
        <v>0</v>
      </c>
      <c r="G57" s="21">
        <f t="shared" si="29"/>
        <v>0</v>
      </c>
      <c r="H57" s="88">
        <f t="shared" si="30"/>
        <v>0</v>
      </c>
      <c r="I57" s="21">
        <f t="shared" si="31"/>
        <v>0</v>
      </c>
      <c r="J57" s="87">
        <f t="shared" si="32"/>
        <v>0</v>
      </c>
      <c r="K57" s="87">
        <f t="shared" si="33"/>
        <v>0</v>
      </c>
      <c r="L57" s="87">
        <f t="shared" si="34"/>
        <v>0</v>
      </c>
      <c r="M57" s="89">
        <f t="shared" si="35"/>
        <v>180</v>
      </c>
      <c r="N57" s="87">
        <f t="shared" si="36"/>
        <v>180</v>
      </c>
      <c r="O57" s="87">
        <v>0</v>
      </c>
      <c r="P57" s="87">
        <f t="shared" si="37"/>
        <v>180</v>
      </c>
      <c r="Q57" s="79" t="s">
        <v>22</v>
      </c>
      <c r="R57" s="90" t="s">
        <v>183</v>
      </c>
      <c r="S57" s="91" t="str">
        <f>R2</f>
        <v>052025</v>
      </c>
      <c r="T57" s="96"/>
      <c r="U57" s="83">
        <v>5</v>
      </c>
      <c r="V57" s="84">
        <v>5.04</v>
      </c>
      <c r="W57" s="83">
        <v>5.0999999999999996</v>
      </c>
      <c r="X57" s="83">
        <v>90</v>
      </c>
      <c r="Y57" s="83">
        <f t="shared" ref="Y57:Y65" si="39">2*X57</f>
        <v>180</v>
      </c>
      <c r="Z57" s="85"/>
      <c r="AA57" s="85"/>
      <c r="AB57" s="6"/>
      <c r="AD57" s="10"/>
      <c r="AE57" s="20"/>
    </row>
    <row r="58" spans="1:32" ht="36">
      <c r="A58" s="16" t="s">
        <v>176</v>
      </c>
      <c r="B58" s="86" t="s">
        <v>166</v>
      </c>
      <c r="C58" s="14">
        <v>12490</v>
      </c>
      <c r="D58" s="14">
        <v>12455</v>
      </c>
      <c r="E58" s="14">
        <f t="shared" si="27"/>
        <v>35</v>
      </c>
      <c r="F58" s="92">
        <f t="shared" si="28"/>
        <v>175</v>
      </c>
      <c r="G58" s="7">
        <f t="shared" si="29"/>
        <v>0</v>
      </c>
      <c r="H58" s="93">
        <f t="shared" si="30"/>
        <v>0</v>
      </c>
      <c r="I58" s="7">
        <f t="shared" si="31"/>
        <v>0</v>
      </c>
      <c r="J58" s="92">
        <f t="shared" si="32"/>
        <v>0</v>
      </c>
      <c r="K58" s="92">
        <f t="shared" si="33"/>
        <v>175</v>
      </c>
      <c r="L58" s="92">
        <f t="shared" si="34"/>
        <v>175</v>
      </c>
      <c r="M58" s="94">
        <f t="shared" si="35"/>
        <v>180</v>
      </c>
      <c r="N58" s="92">
        <f t="shared" si="36"/>
        <v>0</v>
      </c>
      <c r="O58" s="92">
        <v>0</v>
      </c>
      <c r="P58" s="92">
        <f t="shared" si="37"/>
        <v>355</v>
      </c>
      <c r="Q58" s="79" t="s">
        <v>22</v>
      </c>
      <c r="R58" s="90" t="s">
        <v>184</v>
      </c>
      <c r="S58" s="91" t="str">
        <f>R2</f>
        <v>052025</v>
      </c>
      <c r="T58" s="96"/>
      <c r="U58" s="83">
        <v>5</v>
      </c>
      <c r="V58" s="84">
        <v>5.04</v>
      </c>
      <c r="W58" s="83">
        <v>5.0999999999999996</v>
      </c>
      <c r="X58" s="83">
        <v>90</v>
      </c>
      <c r="Y58" s="83">
        <f t="shared" si="39"/>
        <v>180</v>
      </c>
      <c r="Z58" s="85"/>
      <c r="AA58" s="85"/>
      <c r="AB58" s="6"/>
      <c r="AD58" s="10"/>
      <c r="AE58" s="20"/>
    </row>
    <row r="59" spans="1:32" ht="24">
      <c r="A59" s="16" t="s">
        <v>177</v>
      </c>
      <c r="B59" s="86" t="s">
        <v>167</v>
      </c>
      <c r="C59" s="14">
        <v>5802</v>
      </c>
      <c r="D59" s="14">
        <v>5801</v>
      </c>
      <c r="E59" s="14">
        <f t="shared" si="27"/>
        <v>1</v>
      </c>
      <c r="F59" s="92">
        <f t="shared" si="28"/>
        <v>5</v>
      </c>
      <c r="G59" s="7">
        <f t="shared" si="29"/>
        <v>0</v>
      </c>
      <c r="H59" s="93">
        <f t="shared" si="30"/>
        <v>0</v>
      </c>
      <c r="I59" s="7">
        <f t="shared" si="31"/>
        <v>0</v>
      </c>
      <c r="J59" s="92">
        <f t="shared" si="32"/>
        <v>0</v>
      </c>
      <c r="K59" s="92">
        <f t="shared" si="33"/>
        <v>5</v>
      </c>
      <c r="L59" s="92">
        <f t="shared" si="34"/>
        <v>5</v>
      </c>
      <c r="M59" s="94">
        <f t="shared" si="35"/>
        <v>180</v>
      </c>
      <c r="N59" s="92">
        <f t="shared" si="36"/>
        <v>0</v>
      </c>
      <c r="O59" s="92">
        <v>0</v>
      </c>
      <c r="P59" s="92">
        <f t="shared" si="37"/>
        <v>185</v>
      </c>
      <c r="Q59" s="79" t="s">
        <v>22</v>
      </c>
      <c r="R59" s="90" t="s">
        <v>185</v>
      </c>
      <c r="S59" s="91" t="str">
        <f>R2</f>
        <v>052025</v>
      </c>
      <c r="T59" s="96"/>
      <c r="U59" s="83">
        <v>5</v>
      </c>
      <c r="V59" s="84">
        <v>5.04</v>
      </c>
      <c r="W59" s="83">
        <v>5.0999999999999996</v>
      </c>
      <c r="X59" s="83">
        <v>90</v>
      </c>
      <c r="Y59" s="83">
        <f t="shared" si="39"/>
        <v>180</v>
      </c>
      <c r="Z59" s="85"/>
      <c r="AA59" s="85"/>
      <c r="AB59" s="6"/>
      <c r="AD59" s="10"/>
      <c r="AE59" s="20"/>
    </row>
    <row r="60" spans="1:32" ht="24">
      <c r="A60" s="16" t="s">
        <v>201</v>
      </c>
      <c r="B60" s="86" t="s">
        <v>168</v>
      </c>
      <c r="C60" s="14">
        <v>8888</v>
      </c>
      <c r="D60" s="14">
        <v>8888</v>
      </c>
      <c r="E60" s="14">
        <f t="shared" si="27"/>
        <v>0</v>
      </c>
      <c r="F60" s="92">
        <f t="shared" si="28"/>
        <v>0</v>
      </c>
      <c r="G60" s="7">
        <f t="shared" si="29"/>
        <v>0</v>
      </c>
      <c r="H60" s="93">
        <f t="shared" si="30"/>
        <v>0</v>
      </c>
      <c r="I60" s="7">
        <f t="shared" si="31"/>
        <v>0</v>
      </c>
      <c r="J60" s="92">
        <f t="shared" si="32"/>
        <v>0</v>
      </c>
      <c r="K60" s="92">
        <f t="shared" si="33"/>
        <v>0</v>
      </c>
      <c r="L60" s="92">
        <f t="shared" si="34"/>
        <v>0</v>
      </c>
      <c r="M60" s="94">
        <f t="shared" si="35"/>
        <v>180</v>
      </c>
      <c r="N60" s="92">
        <f t="shared" si="36"/>
        <v>180</v>
      </c>
      <c r="O60" s="92">
        <v>0</v>
      </c>
      <c r="P60" s="92">
        <f t="shared" si="37"/>
        <v>180</v>
      </c>
      <c r="Q60" s="79" t="s">
        <v>206</v>
      </c>
      <c r="R60" s="90" t="s">
        <v>186</v>
      </c>
      <c r="S60" s="91" t="str">
        <f>R2</f>
        <v>052025</v>
      </c>
      <c r="T60" s="96"/>
      <c r="U60" s="83">
        <v>5</v>
      </c>
      <c r="V60" s="84">
        <v>5.04</v>
      </c>
      <c r="W60" s="83">
        <v>5.0999999999999996</v>
      </c>
      <c r="X60" s="83">
        <v>90</v>
      </c>
      <c r="Y60" s="83">
        <f t="shared" si="39"/>
        <v>180</v>
      </c>
      <c r="Z60" s="85"/>
      <c r="AA60" s="85"/>
      <c r="AB60" s="6"/>
      <c r="AD60" s="10"/>
      <c r="AE60" s="20"/>
    </row>
    <row r="61" spans="1:32" ht="24">
      <c r="A61" s="16" t="s">
        <v>178</v>
      </c>
      <c r="B61" s="86" t="s">
        <v>169</v>
      </c>
      <c r="C61" s="14">
        <v>4966</v>
      </c>
      <c r="D61" s="14">
        <v>4878</v>
      </c>
      <c r="E61" s="14">
        <f>IF((C61&gt;D61),(C61-D61),(0))/1</f>
        <v>88</v>
      </c>
      <c r="F61" s="92">
        <f t="shared" si="28"/>
        <v>440</v>
      </c>
      <c r="G61" s="7">
        <f t="shared" si="29"/>
        <v>0</v>
      </c>
      <c r="H61" s="93">
        <f t="shared" si="30"/>
        <v>0</v>
      </c>
      <c r="I61" s="7">
        <f t="shared" si="31"/>
        <v>0</v>
      </c>
      <c r="J61" s="92">
        <f t="shared" si="32"/>
        <v>0</v>
      </c>
      <c r="K61" s="92">
        <f>(F61+H61+J61)*1</f>
        <v>440</v>
      </c>
      <c r="L61" s="92">
        <f t="shared" si="34"/>
        <v>440</v>
      </c>
      <c r="M61" s="94">
        <f t="shared" si="35"/>
        <v>180</v>
      </c>
      <c r="N61" s="92">
        <f t="shared" si="36"/>
        <v>0</v>
      </c>
      <c r="O61" s="92">
        <v>0</v>
      </c>
      <c r="P61" s="92">
        <f t="shared" si="37"/>
        <v>620</v>
      </c>
      <c r="Q61" s="79" t="s">
        <v>22</v>
      </c>
      <c r="R61" s="90" t="s">
        <v>187</v>
      </c>
      <c r="S61" s="91" t="str">
        <f>R2</f>
        <v>052025</v>
      </c>
      <c r="T61" s="96"/>
      <c r="U61" s="83">
        <v>5</v>
      </c>
      <c r="V61" s="84">
        <v>5.04</v>
      </c>
      <c r="W61" s="83">
        <v>5.0999999999999996</v>
      </c>
      <c r="X61" s="83">
        <v>90</v>
      </c>
      <c r="Y61" s="83">
        <f t="shared" si="39"/>
        <v>180</v>
      </c>
      <c r="Z61" s="85"/>
      <c r="AA61" s="85"/>
      <c r="AB61" s="6"/>
      <c r="AD61" s="10"/>
      <c r="AE61" s="20"/>
    </row>
    <row r="62" spans="1:32">
      <c r="A62" s="16" t="s">
        <v>179</v>
      </c>
      <c r="B62" s="86" t="s">
        <v>170</v>
      </c>
      <c r="C62" s="14">
        <v>9951</v>
      </c>
      <c r="D62" s="14">
        <v>9951</v>
      </c>
      <c r="E62" s="14">
        <f t="shared" si="27"/>
        <v>0</v>
      </c>
      <c r="F62" s="92">
        <f t="shared" si="28"/>
        <v>0</v>
      </c>
      <c r="G62" s="7">
        <f t="shared" si="29"/>
        <v>0</v>
      </c>
      <c r="H62" s="93">
        <f t="shared" si="30"/>
        <v>0</v>
      </c>
      <c r="I62" s="7">
        <f t="shared" si="31"/>
        <v>0</v>
      </c>
      <c r="J62" s="92">
        <f t="shared" si="32"/>
        <v>0</v>
      </c>
      <c r="K62" s="92">
        <f t="shared" si="33"/>
        <v>0</v>
      </c>
      <c r="L62" s="92">
        <f t="shared" si="34"/>
        <v>0</v>
      </c>
      <c r="M62" s="94">
        <f t="shared" si="35"/>
        <v>180</v>
      </c>
      <c r="N62" s="92">
        <f t="shared" si="36"/>
        <v>180</v>
      </c>
      <c r="O62" s="92">
        <v>0</v>
      </c>
      <c r="P62" s="92">
        <f t="shared" si="37"/>
        <v>180</v>
      </c>
      <c r="Q62" s="79" t="s">
        <v>206</v>
      </c>
      <c r="R62" s="90" t="s">
        <v>188</v>
      </c>
      <c r="S62" s="91" t="str">
        <f>R2</f>
        <v>052025</v>
      </c>
      <c r="T62" s="96"/>
      <c r="U62" s="83">
        <v>5</v>
      </c>
      <c r="V62" s="84">
        <v>5.04</v>
      </c>
      <c r="W62" s="83">
        <v>5.0999999999999996</v>
      </c>
      <c r="X62" s="83">
        <v>90</v>
      </c>
      <c r="Y62" s="83">
        <f t="shared" si="39"/>
        <v>180</v>
      </c>
      <c r="Z62" s="85"/>
      <c r="AA62" s="85"/>
      <c r="AB62" s="6"/>
      <c r="AD62" s="10"/>
      <c r="AE62" s="20"/>
    </row>
    <row r="63" spans="1:32" ht="24" customHeight="1">
      <c r="A63" s="16" t="s">
        <v>180</v>
      </c>
      <c r="B63" s="86" t="s">
        <v>171</v>
      </c>
      <c r="C63" s="14">
        <v>8909</v>
      </c>
      <c r="D63" s="14">
        <v>8907</v>
      </c>
      <c r="E63" s="14">
        <f t="shared" si="27"/>
        <v>2</v>
      </c>
      <c r="F63" s="92">
        <f t="shared" si="28"/>
        <v>10</v>
      </c>
      <c r="G63" s="7">
        <f t="shared" si="29"/>
        <v>0</v>
      </c>
      <c r="H63" s="93">
        <f t="shared" si="30"/>
        <v>0</v>
      </c>
      <c r="I63" s="7">
        <f t="shared" si="31"/>
        <v>0</v>
      </c>
      <c r="J63" s="92">
        <f t="shared" si="32"/>
        <v>0</v>
      </c>
      <c r="K63" s="92">
        <f t="shared" si="33"/>
        <v>10</v>
      </c>
      <c r="L63" s="92">
        <f t="shared" si="34"/>
        <v>10</v>
      </c>
      <c r="M63" s="94">
        <f t="shared" si="35"/>
        <v>180</v>
      </c>
      <c r="N63" s="92">
        <f t="shared" si="36"/>
        <v>0</v>
      </c>
      <c r="O63" s="92">
        <v>0</v>
      </c>
      <c r="P63" s="92">
        <f t="shared" si="37"/>
        <v>190</v>
      </c>
      <c r="Q63" s="79" t="s">
        <v>22</v>
      </c>
      <c r="R63" s="90" t="s">
        <v>189</v>
      </c>
      <c r="S63" s="91" t="str">
        <f>R2</f>
        <v>052025</v>
      </c>
      <c r="T63" s="96"/>
      <c r="U63" s="83">
        <v>5</v>
      </c>
      <c r="V63" s="84">
        <v>5.04</v>
      </c>
      <c r="W63" s="83">
        <v>5.0999999999999996</v>
      </c>
      <c r="X63" s="83">
        <v>90</v>
      </c>
      <c r="Y63" s="83">
        <f t="shared" si="39"/>
        <v>180</v>
      </c>
      <c r="Z63" s="85"/>
      <c r="AA63" s="85"/>
      <c r="AB63" s="6"/>
      <c r="AD63" s="10"/>
      <c r="AE63" s="20"/>
    </row>
    <row r="64" spans="1:32">
      <c r="A64" s="16" t="s">
        <v>175</v>
      </c>
      <c r="B64" s="86" t="s">
        <v>172</v>
      </c>
      <c r="C64" s="14"/>
      <c r="D64" s="14"/>
      <c r="E64" s="22">
        <f t="shared" si="27"/>
        <v>0</v>
      </c>
      <c r="F64" s="87">
        <f t="shared" si="28"/>
        <v>0</v>
      </c>
      <c r="G64" s="21">
        <f t="shared" si="29"/>
        <v>0</v>
      </c>
      <c r="H64" s="88">
        <f t="shared" si="30"/>
        <v>0</v>
      </c>
      <c r="I64" s="21">
        <f t="shared" si="31"/>
        <v>0</v>
      </c>
      <c r="J64" s="87">
        <f t="shared" si="32"/>
        <v>0</v>
      </c>
      <c r="K64" s="87">
        <f t="shared" si="33"/>
        <v>0</v>
      </c>
      <c r="L64" s="87">
        <f t="shared" si="34"/>
        <v>0</v>
      </c>
      <c r="M64" s="89">
        <f t="shared" si="35"/>
        <v>180</v>
      </c>
      <c r="N64" s="87">
        <f t="shared" si="36"/>
        <v>180</v>
      </c>
      <c r="O64" s="87">
        <v>0</v>
      </c>
      <c r="P64" s="87">
        <f t="shared" si="37"/>
        <v>180</v>
      </c>
      <c r="Q64" s="79" t="s">
        <v>22</v>
      </c>
      <c r="R64" s="90" t="s">
        <v>190</v>
      </c>
      <c r="S64" s="91" t="str">
        <f>R2</f>
        <v>052025</v>
      </c>
      <c r="T64" s="96"/>
      <c r="U64" s="83">
        <v>5</v>
      </c>
      <c r="V64" s="84">
        <v>5.04</v>
      </c>
      <c r="W64" s="83">
        <v>5.0999999999999996</v>
      </c>
      <c r="X64" s="83">
        <v>90</v>
      </c>
      <c r="Y64" s="83">
        <f t="shared" si="39"/>
        <v>180</v>
      </c>
      <c r="Z64" s="85"/>
      <c r="AA64" s="85"/>
      <c r="AB64" s="6"/>
      <c r="AD64" s="10"/>
      <c r="AE64" s="20"/>
      <c r="AF64" s="1"/>
    </row>
    <row r="65" spans="1:31">
      <c r="A65" s="16" t="s">
        <v>181</v>
      </c>
      <c r="B65" s="86" t="s">
        <v>173</v>
      </c>
      <c r="C65" s="14">
        <v>29517</v>
      </c>
      <c r="D65" s="14">
        <v>29468</v>
      </c>
      <c r="E65" s="14">
        <f t="shared" si="27"/>
        <v>49</v>
      </c>
      <c r="F65" s="92">
        <f t="shared" si="28"/>
        <v>245</v>
      </c>
      <c r="G65" s="7">
        <f t="shared" si="29"/>
        <v>0</v>
      </c>
      <c r="H65" s="93">
        <f t="shared" si="30"/>
        <v>0</v>
      </c>
      <c r="I65" s="7">
        <f t="shared" si="31"/>
        <v>0</v>
      </c>
      <c r="J65" s="92">
        <f t="shared" si="32"/>
        <v>0</v>
      </c>
      <c r="K65" s="92">
        <f t="shared" si="33"/>
        <v>245</v>
      </c>
      <c r="L65" s="92">
        <f t="shared" si="34"/>
        <v>245</v>
      </c>
      <c r="M65" s="94">
        <f t="shared" si="35"/>
        <v>180</v>
      </c>
      <c r="N65" s="92">
        <f t="shared" si="36"/>
        <v>0</v>
      </c>
      <c r="O65" s="92">
        <v>0</v>
      </c>
      <c r="P65" s="92">
        <f t="shared" si="37"/>
        <v>425</v>
      </c>
      <c r="Q65" s="79" t="s">
        <v>22</v>
      </c>
      <c r="R65" s="90" t="s">
        <v>191</v>
      </c>
      <c r="S65" s="91" t="str">
        <f>R2</f>
        <v>052025</v>
      </c>
      <c r="T65" s="96"/>
      <c r="U65" s="83">
        <v>5</v>
      </c>
      <c r="V65" s="84">
        <v>5.04</v>
      </c>
      <c r="W65" s="83">
        <v>5.0999999999999996</v>
      </c>
      <c r="X65" s="83">
        <v>90</v>
      </c>
      <c r="Y65" s="83">
        <f t="shared" si="39"/>
        <v>180</v>
      </c>
      <c r="Z65" s="85"/>
      <c r="AA65" s="85"/>
      <c r="AB65" s="6"/>
      <c r="AD65" s="10"/>
      <c r="AE65" s="20"/>
    </row>
    <row r="66" spans="1:31">
      <c r="A66" s="105"/>
      <c r="B66" s="105"/>
      <c r="C66" s="105"/>
      <c r="D66" s="105"/>
      <c r="E66" s="105"/>
      <c r="F66" s="106"/>
      <c r="G66" s="9"/>
      <c r="H66" s="107"/>
      <c r="I66" s="9"/>
      <c r="J66" s="106"/>
      <c r="K66" s="106"/>
      <c r="L66" s="106"/>
      <c r="M66" s="108"/>
      <c r="N66" s="106"/>
      <c r="O66" s="106"/>
      <c r="P66" s="106"/>
      <c r="Q66" s="109"/>
      <c r="R66" s="109"/>
      <c r="S66" s="110"/>
      <c r="T66" s="96"/>
      <c r="U66" s="83"/>
      <c r="V66" s="84"/>
      <c r="W66" s="83"/>
      <c r="X66" s="83"/>
      <c r="Y66" s="83"/>
      <c r="Z66" s="85"/>
      <c r="AA66" s="85"/>
      <c r="AB66" s="6"/>
    </row>
    <row r="67" spans="1:31">
      <c r="A67" s="16" t="s">
        <v>84</v>
      </c>
      <c r="B67" s="86" t="s">
        <v>195</v>
      </c>
      <c r="C67" s="14">
        <v>1971</v>
      </c>
      <c r="D67" s="14">
        <v>1894</v>
      </c>
      <c r="E67" s="14">
        <f t="shared" ref="E67" si="40">IF((C67&gt;D67),(C67-D67),(0))/1</f>
        <v>77</v>
      </c>
      <c r="F67" s="92">
        <f t="shared" ref="F67:F68" si="41">IF((E67&gt;100),(100*U67), (E67*U67))</f>
        <v>385</v>
      </c>
      <c r="G67" s="7">
        <f t="shared" ref="G67:G68" si="42">IF((E67&gt;100),(E67-100),(0))</f>
        <v>0</v>
      </c>
      <c r="H67" s="93">
        <f t="shared" ref="H67:H68" si="43">IF((G67&gt;100),(100*V67),(G67*V67))</f>
        <v>0</v>
      </c>
      <c r="I67" s="7">
        <f t="shared" ref="I67:I68" si="44">IF((G67&gt;100),(G67-100),(0))</f>
        <v>0</v>
      </c>
      <c r="J67" s="92">
        <f t="shared" ref="J67:J68" si="45">IF((I67&gt;0),(I67*W67),(0))</f>
        <v>0</v>
      </c>
      <c r="K67" s="92">
        <f t="shared" ref="K67:K68" si="46">(F67+H67+J67)*1</f>
        <v>385</v>
      </c>
      <c r="L67" s="92">
        <f t="shared" ref="L67:L68" si="47">K67</f>
        <v>385</v>
      </c>
      <c r="M67" s="94">
        <f t="shared" ref="M67:M68" si="48">IF((Y67&gt;0),Y67,130)</f>
        <v>180</v>
      </c>
      <c r="N67" s="92">
        <f t="shared" ref="N67:N68" si="49">IF((E67&gt;0),0,(Y67))</f>
        <v>0</v>
      </c>
      <c r="O67" s="92">
        <v>0</v>
      </c>
      <c r="P67" s="92">
        <f t="shared" ref="P67:P68" si="50">IF((L67&gt;0),(L67+M67+O67),(M67)+(O67))</f>
        <v>565</v>
      </c>
      <c r="Q67" s="79" t="s">
        <v>22</v>
      </c>
      <c r="R67" s="90" t="s">
        <v>193</v>
      </c>
      <c r="S67" s="91" t="str">
        <f>R2</f>
        <v>052025</v>
      </c>
      <c r="T67" s="96"/>
      <c r="U67" s="83">
        <v>5</v>
      </c>
      <c r="V67" s="84">
        <v>5.04</v>
      </c>
      <c r="W67" s="83">
        <v>5.0999999999999996</v>
      </c>
      <c r="X67" s="83">
        <v>90</v>
      </c>
      <c r="Y67" s="83">
        <f t="shared" ref="Y67:Y68" si="51">2*X67</f>
        <v>180</v>
      </c>
      <c r="Z67" s="85"/>
      <c r="AA67" s="85"/>
      <c r="AB67" s="6"/>
    </row>
    <row r="68" spans="1:31">
      <c r="A68" s="16" t="s">
        <v>84</v>
      </c>
      <c r="B68" s="86" t="s">
        <v>196</v>
      </c>
      <c r="C68" s="14">
        <v>520</v>
      </c>
      <c r="D68" s="14">
        <v>323</v>
      </c>
      <c r="E68" s="14">
        <f>IF((C68&gt;D68),(C68-D68),(0))/1</f>
        <v>197</v>
      </c>
      <c r="F68" s="92">
        <f t="shared" si="41"/>
        <v>500</v>
      </c>
      <c r="G68" s="7">
        <f t="shared" si="42"/>
        <v>97</v>
      </c>
      <c r="H68" s="93">
        <f t="shared" si="43"/>
        <v>488.88</v>
      </c>
      <c r="I68" s="7">
        <f t="shared" si="44"/>
        <v>0</v>
      </c>
      <c r="J68" s="92">
        <f t="shared" si="45"/>
        <v>0</v>
      </c>
      <c r="K68" s="92">
        <f t="shared" si="46"/>
        <v>988.88</v>
      </c>
      <c r="L68" s="92">
        <f t="shared" si="47"/>
        <v>988.88</v>
      </c>
      <c r="M68" s="94">
        <f t="shared" si="48"/>
        <v>180</v>
      </c>
      <c r="N68" s="92">
        <f t="shared" si="49"/>
        <v>0</v>
      </c>
      <c r="O68" s="92">
        <v>0</v>
      </c>
      <c r="P68" s="92">
        <f t="shared" si="50"/>
        <v>1168.8800000000001</v>
      </c>
      <c r="Q68" s="79" t="s">
        <v>22</v>
      </c>
      <c r="R68" s="90" t="s">
        <v>194</v>
      </c>
      <c r="S68" s="91" t="str">
        <f>R2</f>
        <v>052025</v>
      </c>
      <c r="T68" s="95"/>
      <c r="U68" s="83">
        <v>5</v>
      </c>
      <c r="V68" s="84">
        <v>5.04</v>
      </c>
      <c r="W68" s="83">
        <v>5.0999999999999996</v>
      </c>
      <c r="X68" s="83">
        <v>90</v>
      </c>
      <c r="Y68" s="83">
        <f t="shared" si="51"/>
        <v>180</v>
      </c>
      <c r="Z68" s="85"/>
      <c r="AA68" s="85"/>
      <c r="AB68" s="6"/>
    </row>
    <row r="69" spans="1:31">
      <c r="A69" s="111"/>
      <c r="B69" s="105"/>
      <c r="C69" s="105"/>
      <c r="D69" s="105"/>
      <c r="E69" s="105"/>
      <c r="F69" s="106"/>
      <c r="G69" s="9"/>
      <c r="H69" s="107"/>
      <c r="I69" s="9"/>
      <c r="J69" s="106"/>
      <c r="K69" s="106"/>
      <c r="L69" s="106"/>
      <c r="M69" s="108"/>
      <c r="N69" s="106"/>
      <c r="O69" s="106"/>
      <c r="P69" s="112"/>
      <c r="Q69" s="109"/>
      <c r="R69" s="109"/>
      <c r="S69" s="110"/>
      <c r="T69" s="95"/>
      <c r="U69" s="83"/>
      <c r="V69" s="84"/>
      <c r="W69" s="83"/>
      <c r="X69" s="83"/>
      <c r="Y69" s="83"/>
      <c r="Z69" s="85"/>
      <c r="AA69" s="85"/>
      <c r="AB69" s="6"/>
    </row>
    <row r="70" spans="1:31">
      <c r="A70" s="111"/>
      <c r="B70" s="105"/>
      <c r="C70" s="105"/>
      <c r="D70" s="105"/>
      <c r="E70" s="105"/>
      <c r="F70" s="106"/>
      <c r="G70" s="9"/>
      <c r="H70" s="107"/>
      <c r="I70" s="9"/>
      <c r="J70" s="106"/>
      <c r="K70" s="106"/>
      <c r="L70" s="106"/>
      <c r="M70" s="108"/>
      <c r="N70" s="106"/>
      <c r="O70" s="106"/>
      <c r="P70" s="106"/>
      <c r="Q70" s="109"/>
      <c r="R70" s="109"/>
      <c r="S70" s="110"/>
      <c r="T70" s="95"/>
      <c r="U70" s="83"/>
      <c r="V70" s="84"/>
      <c r="W70" s="83"/>
      <c r="X70" s="83"/>
      <c r="Y70" s="83"/>
      <c r="Z70" s="85"/>
      <c r="AA70" s="85"/>
      <c r="AB70" s="6"/>
    </row>
    <row r="71" spans="1:31">
      <c r="A71" s="111"/>
      <c r="B71" s="105"/>
      <c r="C71" s="105"/>
      <c r="D71" s="105"/>
      <c r="E71" s="105"/>
      <c r="F71" s="106"/>
      <c r="G71" s="9"/>
      <c r="H71" s="107"/>
      <c r="I71" s="9"/>
      <c r="J71" s="106"/>
      <c r="K71" s="106"/>
      <c r="L71" s="106"/>
      <c r="M71" s="108"/>
      <c r="N71" s="106"/>
      <c r="O71" s="106"/>
      <c r="P71" s="113"/>
      <c r="Q71" s="109"/>
      <c r="R71" s="109"/>
      <c r="S71" s="110"/>
      <c r="T71" s="31"/>
      <c r="U71" s="85"/>
      <c r="V71" s="49"/>
      <c r="W71" s="85"/>
      <c r="X71" s="85"/>
      <c r="Y71" s="85"/>
      <c r="Z71" s="85"/>
      <c r="AA71" s="85"/>
      <c r="AB71" s="6"/>
    </row>
    <row r="72" spans="1:31">
      <c r="A72" s="111"/>
      <c r="B72" s="105"/>
      <c r="C72" s="105"/>
      <c r="D72" s="105"/>
      <c r="E72" s="105"/>
      <c r="F72" s="106"/>
      <c r="G72" s="9"/>
      <c r="H72" s="107"/>
      <c r="I72" s="9"/>
      <c r="J72" s="106"/>
      <c r="K72" s="106"/>
      <c r="L72" s="106"/>
      <c r="M72" s="108"/>
      <c r="N72" s="106"/>
      <c r="O72" s="106"/>
      <c r="P72" s="106"/>
      <c r="Q72" s="109"/>
      <c r="R72" s="109"/>
      <c r="S72" s="110"/>
      <c r="T72" s="31"/>
      <c r="U72" s="85"/>
      <c r="V72" s="49"/>
      <c r="W72" s="85"/>
      <c r="X72" s="85"/>
      <c r="Y72" s="85"/>
      <c r="Z72" s="85"/>
      <c r="AA72" s="85"/>
      <c r="AB72" s="6"/>
    </row>
    <row r="73" spans="1:31">
      <c r="A73" s="111"/>
      <c r="B73" s="105"/>
      <c r="C73" s="105"/>
      <c r="D73" s="105"/>
      <c r="E73" s="105"/>
      <c r="F73" s="106"/>
      <c r="G73" s="9"/>
      <c r="H73" s="107"/>
      <c r="I73" s="9"/>
      <c r="J73" s="106"/>
      <c r="K73" s="106"/>
      <c r="L73" s="106"/>
      <c r="M73" s="108"/>
      <c r="N73" s="106"/>
      <c r="O73" s="106"/>
      <c r="P73" s="106"/>
      <c r="Q73" s="109"/>
      <c r="R73" s="109"/>
      <c r="S73" s="110"/>
      <c r="T73" s="31"/>
      <c r="U73" s="85"/>
      <c r="V73" s="49"/>
      <c r="W73" s="85"/>
      <c r="X73" s="85"/>
      <c r="Y73" s="85"/>
      <c r="Z73" s="85"/>
      <c r="AA73" s="85"/>
      <c r="AB73" s="6"/>
    </row>
    <row r="74" spans="1:3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3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</sheetData>
  <sheetProtection password="E09D" sheet="1" objects="1" scenarios="1"/>
  <mergeCells count="9">
    <mergeCell ref="R6:S6"/>
    <mergeCell ref="Q4:R4"/>
    <mergeCell ref="K4:M4"/>
    <mergeCell ref="C3:D3"/>
    <mergeCell ref="A1:S1"/>
    <mergeCell ref="O3:P3"/>
    <mergeCell ref="F4:G4"/>
    <mergeCell ref="K3:L3"/>
    <mergeCell ref="N4:P4"/>
  </mergeCells>
  <pageMargins left="0" right="0" top="0.59055118110236227" bottom="0.59055118110236227" header="0" footer="0"/>
  <pageSetup paperSize="5" orientation="portrait" verticalDpi="0" r:id="rId1"/>
  <headerFooter differentFirst="1"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2025-06-12T07:47:57Z</dcterms:modified>
</cp:coreProperties>
</file>